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hlsdotacdotza-my.sharepoint.com/personal/zimasa_makhetha_nhls_ac_za/Documents/Documents/SCM/RFB232-25-26/"/>
    </mc:Choice>
  </mc:AlternateContent>
  <xr:revisionPtr revIDLastSave="647" documentId="8_{EB9042EB-7045-4A35-A704-93E6EB3D7D94}" xr6:coauthVersionLast="47" xr6:coauthVersionMax="47" xr10:uidLastSave="{E6B7AB65-6E31-4160-B4FF-D8B0BBC5D8AE}"/>
  <bookViews>
    <workbookView xWindow="-110" yWindow="-110" windowWidth="19420" windowHeight="11500" xr2:uid="{00000000-000D-0000-FFFF-FFFF00000000}"/>
  </bookViews>
  <sheets>
    <sheet name="Proposed Pricing schedule" sheetId="6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6" l="1"/>
  <c r="H17" i="6"/>
  <c r="K17" i="6"/>
  <c r="N17" i="6"/>
  <c r="Q17" i="6"/>
  <c r="R19" i="6"/>
  <c r="E35" i="6"/>
  <c r="H35" i="6"/>
  <c r="K35" i="6"/>
  <c r="N35" i="6"/>
  <c r="Q35" i="6"/>
  <c r="R35" i="6" l="1"/>
  <c r="R36" i="6" s="1"/>
  <c r="R17" i="6"/>
  <c r="R18" i="6" s="1"/>
  <c r="R20" i="6" s="1"/>
  <c r="I40" i="6" s="1"/>
  <c r="T19" i="2"/>
  <c r="R19" i="2"/>
  <c r="N15" i="2"/>
  <c r="N16" i="2" s="1"/>
  <c r="R12" i="2"/>
  <c r="R14" i="2" s="1"/>
  <c r="M8" i="2"/>
  <c r="M10" i="2" s="1"/>
  <c r="N6" i="2"/>
  <c r="C28" i="2"/>
  <c r="C27" i="2"/>
  <c r="L21" i="2"/>
  <c r="J22" i="2"/>
  <c r="K22" i="2" s="1"/>
  <c r="L22" i="2" s="1"/>
  <c r="J21" i="2"/>
  <c r="K21" i="2" s="1"/>
  <c r="J20" i="2"/>
  <c r="K20" i="2" s="1"/>
  <c r="L20" i="2" s="1"/>
  <c r="J19" i="2"/>
  <c r="K19" i="2" s="1"/>
  <c r="L19" i="2" s="1"/>
  <c r="J18" i="2"/>
  <c r="K18" i="2" s="1"/>
  <c r="L18" i="2" s="1"/>
  <c r="H22" i="2"/>
  <c r="H21" i="2"/>
  <c r="H20" i="2"/>
  <c r="H19" i="2"/>
  <c r="F22" i="2"/>
  <c r="F21" i="2"/>
  <c r="F20" i="2"/>
  <c r="F19" i="2"/>
  <c r="E18" i="2"/>
  <c r="B22" i="2"/>
  <c r="B21" i="2"/>
  <c r="B20" i="2"/>
  <c r="B19" i="2"/>
  <c r="D22" i="2"/>
  <c r="D20" i="2"/>
  <c r="D21" i="2"/>
  <c r="D19" i="2"/>
  <c r="D16" i="2"/>
  <c r="E16" i="2" s="1"/>
  <c r="F16" i="2" s="1"/>
  <c r="E14" i="2"/>
  <c r="F14" i="2" s="1"/>
  <c r="G10" i="2"/>
  <c r="E9" i="2"/>
  <c r="G9" i="2" s="1"/>
  <c r="I9" i="2" s="1"/>
  <c r="C5" i="2"/>
  <c r="R37" i="6" l="1"/>
  <c r="R38" i="6"/>
  <c r="I41" i="6" s="1"/>
  <c r="I42" i="6" s="1"/>
  <c r="C24" i="2"/>
  <c r="D24" i="2" s="1"/>
  <c r="C26" i="2"/>
  <c r="D26" i="2" s="1"/>
  <c r="D27" i="2"/>
  <c r="D28" i="2"/>
  <c r="G11" i="2"/>
  <c r="I11" i="2" s="1"/>
  <c r="M11" i="2"/>
  <c r="O11" i="2" s="1"/>
  <c r="P11" i="2" s="1"/>
  <c r="E28" i="2"/>
  <c r="C25" i="2"/>
  <c r="D25" i="2" s="1"/>
  <c r="E25" i="2" s="1"/>
  <c r="E27" i="2" l="1"/>
  <c r="E26" i="2"/>
</calcChain>
</file>

<file path=xl/sharedStrings.xml><?xml version="1.0" encoding="utf-8"?>
<sst xmlns="http://schemas.openxmlformats.org/spreadsheetml/2006/main" count="117" uniqueCount="53">
  <si>
    <t>Year 2</t>
  </si>
  <si>
    <t>Year 3</t>
  </si>
  <si>
    <t>Total Price (VAT Incl.)</t>
  </si>
  <si>
    <t>(VAT Excl.)</t>
  </si>
  <si>
    <t xml:space="preserve">Year 1 </t>
  </si>
  <si>
    <t>Year 4</t>
  </si>
  <si>
    <t>Year 5</t>
  </si>
  <si>
    <t>Subtotal (VAT Excl.)</t>
  </si>
  <si>
    <t>VAT (15%)</t>
  </si>
  <si>
    <t>Training</t>
  </si>
  <si>
    <t>Year 1</t>
  </si>
  <si>
    <t xml:space="preserve">Total Annual Cost </t>
  </si>
  <si>
    <t>Bidders must provide the NHLS with costing information for a 5 years’ contract duration.  The bid price quoted must be inclusive as per the scope of work.</t>
  </si>
  <si>
    <t>in</t>
  </si>
  <si>
    <t>Year 1 - 5</t>
  </si>
  <si>
    <t>Unit of measure</t>
  </si>
  <si>
    <t>Per delegate</t>
  </si>
  <si>
    <t>Unit Rate</t>
  </si>
  <si>
    <t xml:space="preserve">Total Cost </t>
  </si>
  <si>
    <t>Pricing Schedule A</t>
  </si>
  <si>
    <t>Bid Amount</t>
  </si>
  <si>
    <t>Item Description</t>
  </si>
  <si>
    <t>Estimated Officials Year 1</t>
  </si>
  <si>
    <t>Estimated OfficialsYear 2</t>
  </si>
  <si>
    <t>Estimated OfficialsYear 3</t>
  </si>
  <si>
    <t>Estimated Officials Year 4</t>
  </si>
  <si>
    <t>Estimated Officials Year 5</t>
  </si>
  <si>
    <t>c) Line Prices are all VAT EXCLUSIVE and TOTAL PRICE is VAT INCLUSIVE.</t>
  </si>
  <si>
    <t>e) Bidders who fail to price according to the costing template provided will be disqualified.</t>
  </si>
  <si>
    <t>b) Prices must be provided in South African Rand (R).</t>
  </si>
  <si>
    <t>a) Bidder must complete the pricing as per tables below.</t>
  </si>
  <si>
    <t>Total Bid Offer for 5 years (All inclusive)</t>
  </si>
  <si>
    <t>Terms and Conditions of pricing are as follows:</t>
  </si>
  <si>
    <t>d) Bidder to ensure that the Prices listed below are included on the Total Declared Price.</t>
  </si>
  <si>
    <t>Monthly</t>
  </si>
  <si>
    <t>Monthly Rate</t>
  </si>
  <si>
    <t>Monthly  Rate</t>
  </si>
  <si>
    <t>Monthly Unit Rate</t>
  </si>
  <si>
    <t>Quantity Year 3</t>
  </si>
  <si>
    <t>Quantity Year 4</t>
  </si>
  <si>
    <t>Quantity Year 5</t>
  </si>
  <si>
    <t>Quantity Year 2</t>
  </si>
  <si>
    <t>Analyzer Placement</t>
  </si>
  <si>
    <t>Quantity Year 1</t>
  </si>
  <si>
    <t>VAT</t>
  </si>
  <si>
    <t>Subtotal (VAT Incl.)</t>
  </si>
  <si>
    <t xml:space="preserve">PRE-ANALYTICAL PLANTING AND STREAKING MACHINE </t>
  </si>
  <si>
    <t>PRICING SCHEDULE SECTION A: PRE-ANALYTICAL ANALYSER PLACEMENT COSTS</t>
  </si>
  <si>
    <t xml:space="preserve">SECTION B: TRAINING AND APPLICATION SUPPORT </t>
  </si>
  <si>
    <t xml:space="preserve">Initial Operator Training </t>
  </si>
  <si>
    <t>Summary of the pricing schedule</t>
  </si>
  <si>
    <t>Pricing Schedule B</t>
  </si>
  <si>
    <t>(f) NHLS will not be bound by the quantities indicated below, as the contract is for the procurement of consumables on an as-and-when-required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</si>
</sst>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[$R-1C09]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164" fontId="0" fillId="0" borderId="0" xfId="1" applyFont="1"/>
    <xf numFmtId="9" fontId="0" fillId="0" borderId="0" xfId="2" applyFont="1"/>
    <xf numFmtId="165" fontId="0" fillId="0" borderId="0" xfId="2" applyNumberFormat="1" applyFont="1"/>
    <xf numFmtId="10" fontId="0" fillId="0" borderId="0" xfId="0" applyNumberFormat="1"/>
    <xf numFmtId="0" fontId="3" fillId="0" borderId="0" xfId="0" applyFont="1"/>
    <xf numFmtId="164" fontId="2" fillId="3" borderId="4" xfId="1" applyFont="1" applyFill="1" applyBorder="1" applyAlignment="1">
      <alignment horizontal="center" vertical="center" wrapText="1"/>
    </xf>
    <xf numFmtId="164" fontId="2" fillId="5" borderId="4" xfId="1" applyFont="1" applyFill="1" applyBorder="1" applyAlignment="1">
      <alignment horizontal="center" vertical="center" wrapText="1"/>
    </xf>
    <xf numFmtId="164" fontId="2" fillId="6" borderId="4" xfId="1" applyFont="1" applyFill="1" applyBorder="1" applyAlignment="1">
      <alignment horizontal="center" vertical="center" wrapText="1"/>
    </xf>
    <xf numFmtId="164" fontId="2" fillId="7" borderId="4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3" borderId="6" xfId="1" applyFont="1" applyFill="1" applyBorder="1" applyAlignment="1">
      <alignment horizontal="center" vertical="center" wrapText="1"/>
    </xf>
    <xf numFmtId="164" fontId="2" fillId="4" borderId="6" xfId="1" applyFont="1" applyFill="1" applyBorder="1" applyAlignment="1">
      <alignment horizontal="center" vertical="center" wrapText="1"/>
    </xf>
    <xf numFmtId="164" fontId="2" fillId="5" borderId="6" xfId="1" applyFont="1" applyFill="1" applyBorder="1" applyAlignment="1">
      <alignment horizontal="center" vertical="center" wrapText="1"/>
    </xf>
    <xf numFmtId="164" fontId="2" fillId="6" borderId="6" xfId="1" applyFont="1" applyFill="1" applyBorder="1" applyAlignment="1">
      <alignment horizontal="center" vertical="center" wrapText="1"/>
    </xf>
    <xf numFmtId="164" fontId="2" fillId="7" borderId="6" xfId="1" applyFont="1" applyFill="1" applyBorder="1" applyAlignment="1">
      <alignment horizontal="center" vertical="center" wrapText="1"/>
    </xf>
    <xf numFmtId="164" fontId="2" fillId="2" borderId="7" xfId="1" applyFont="1" applyFill="1" applyBorder="1" applyAlignment="1">
      <alignment horizontal="center" vertical="center" wrapText="1"/>
    </xf>
    <xf numFmtId="164" fontId="2" fillId="7" borderId="8" xfId="1" applyFont="1" applyFill="1" applyBorder="1" applyAlignment="1">
      <alignment horizontal="center" vertical="center" wrapText="1"/>
    </xf>
    <xf numFmtId="164" fontId="2" fillId="2" borderId="9" xfId="1" applyFont="1" applyFill="1" applyBorder="1" applyAlignment="1">
      <alignment horizontal="center" vertical="center" wrapText="1"/>
    </xf>
    <xf numFmtId="164" fontId="3" fillId="3" borderId="8" xfId="1" applyFont="1" applyFill="1" applyBorder="1" applyAlignment="1">
      <alignment vertical="center" wrapText="1"/>
    </xf>
    <xf numFmtId="164" fontId="3" fillId="4" borderId="8" xfId="1" applyFont="1" applyFill="1" applyBorder="1" applyAlignment="1">
      <alignment vertical="center" wrapText="1"/>
    </xf>
    <xf numFmtId="164" fontId="3" fillId="5" borderId="8" xfId="1" applyFont="1" applyFill="1" applyBorder="1" applyAlignment="1">
      <alignment vertical="center" wrapText="1"/>
    </xf>
    <xf numFmtId="164" fontId="3" fillId="6" borderId="8" xfId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1" applyFont="1" applyBorder="1" applyAlignment="1">
      <alignment vertical="center"/>
    </xf>
    <xf numFmtId="164" fontId="2" fillId="0" borderId="0" xfId="1" applyFont="1" applyBorder="1" applyAlignment="1">
      <alignment vertical="center" wrapText="1"/>
    </xf>
    <xf numFmtId="0" fontId="0" fillId="0" borderId="6" xfId="0" applyBorder="1"/>
    <xf numFmtId="0" fontId="0" fillId="0" borderId="0" xfId="0" applyAlignment="1">
      <alignment horizontal="left"/>
    </xf>
    <xf numFmtId="164" fontId="2" fillId="3" borderId="8" xfId="1" applyFont="1" applyFill="1" applyBorder="1" applyAlignment="1">
      <alignment horizontal="center" vertical="center" wrapText="1"/>
    </xf>
    <xf numFmtId="164" fontId="2" fillId="4" borderId="8" xfId="1" applyFont="1" applyFill="1" applyBorder="1" applyAlignment="1">
      <alignment horizontal="center" vertical="center" wrapText="1"/>
    </xf>
    <xf numFmtId="164" fontId="2" fillId="5" borderId="8" xfId="1" applyFont="1" applyFill="1" applyBorder="1" applyAlignment="1">
      <alignment horizontal="center" vertical="center" wrapText="1"/>
    </xf>
    <xf numFmtId="164" fontId="2" fillId="6" borderId="8" xfId="1" applyFont="1" applyFill="1" applyBorder="1" applyAlignment="1">
      <alignment horizontal="center" vertical="center" wrapText="1"/>
    </xf>
    <xf numFmtId="0" fontId="4" fillId="0" borderId="0" xfId="0" applyFont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" fontId="3" fillId="8" borderId="6" xfId="1" applyNumberFormat="1" applyFont="1" applyFill="1" applyBorder="1" applyAlignment="1">
      <alignment horizontal="center" vertical="center" wrapText="1"/>
    </xf>
    <xf numFmtId="166" fontId="3" fillId="0" borderId="6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6" fontId="8" fillId="0" borderId="6" xfId="1" applyNumberFormat="1" applyFont="1" applyBorder="1" applyAlignment="1">
      <alignment horizontal="center" vertical="center" wrapText="1"/>
    </xf>
    <xf numFmtId="0" fontId="4" fillId="0" borderId="6" xfId="0" applyFont="1" applyBorder="1"/>
    <xf numFmtId="166" fontId="2" fillId="0" borderId="6" xfId="1" applyNumberFormat="1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center" wrapText="1"/>
    </xf>
    <xf numFmtId="164" fontId="2" fillId="3" borderId="11" xfId="1" applyFont="1" applyFill="1" applyBorder="1" applyAlignment="1">
      <alignment horizontal="center" vertical="center" wrapText="1"/>
    </xf>
    <xf numFmtId="164" fontId="3" fillId="3" borderId="13" xfId="1" applyFont="1" applyFill="1" applyBorder="1" applyAlignment="1">
      <alignment vertical="center" wrapText="1"/>
    </xf>
    <xf numFmtId="164" fontId="2" fillId="4" borderId="10" xfId="1" applyFont="1" applyFill="1" applyBorder="1" applyAlignment="1">
      <alignment horizontal="center" vertical="center" wrapText="1"/>
    </xf>
    <xf numFmtId="164" fontId="2" fillId="4" borderId="12" xfId="1" applyFont="1" applyFill="1" applyBorder="1" applyAlignment="1">
      <alignment horizontal="center" vertical="center" wrapText="1"/>
    </xf>
    <xf numFmtId="0" fontId="10" fillId="0" borderId="0" xfId="0" applyFont="1"/>
    <xf numFmtId="166" fontId="8" fillId="0" borderId="6" xfId="1" applyNumberFormat="1" applyFont="1" applyBorder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6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3" fontId="8" fillId="8" borderId="6" xfId="1" applyNumberFormat="1" applyFont="1" applyFill="1" applyBorder="1" applyAlignment="1">
      <alignment horizontal="center" vertical="center" wrapText="1"/>
    </xf>
    <xf numFmtId="166" fontId="12" fillId="0" borderId="0" xfId="1" applyNumberFormat="1" applyFont="1" applyBorder="1" applyAlignment="1">
      <alignment horizontal="center" vertical="center" wrapText="1"/>
    </xf>
    <xf numFmtId="3" fontId="3" fillId="8" borderId="0" xfId="1" applyNumberFormat="1" applyFont="1" applyFill="1" applyBorder="1" applyAlignment="1">
      <alignment horizontal="center" vertical="center" wrapText="1"/>
    </xf>
    <xf numFmtId="166" fontId="3" fillId="0" borderId="0" xfId="1" applyNumberFormat="1" applyFont="1" applyBorder="1" applyAlignment="1">
      <alignment horizontal="center" vertical="center"/>
    </xf>
    <xf numFmtId="166" fontId="8" fillId="0" borderId="0" xfId="1" applyNumberFormat="1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166" fontId="3" fillId="0" borderId="8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17" xfId="0" applyBorder="1"/>
    <xf numFmtId="166" fontId="3" fillId="0" borderId="17" xfId="1" applyNumberFormat="1" applyFont="1" applyBorder="1" applyAlignment="1">
      <alignment horizontal="center" vertical="center"/>
    </xf>
    <xf numFmtId="166" fontId="3" fillId="0" borderId="10" xfId="1" applyNumberFormat="1" applyFont="1" applyBorder="1" applyAlignment="1">
      <alignment horizontal="center" vertical="center"/>
    </xf>
    <xf numFmtId="166" fontId="8" fillId="0" borderId="0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66" fontId="3" fillId="0" borderId="22" xfId="1" applyNumberFormat="1" applyFont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9" borderId="0" xfId="0" applyFill="1"/>
    <xf numFmtId="0" fontId="2" fillId="0" borderId="1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wrapText="1"/>
    </xf>
    <xf numFmtId="166" fontId="3" fillId="0" borderId="25" xfId="1" applyNumberFormat="1" applyFont="1" applyBorder="1" applyAlignment="1">
      <alignment horizontal="center" vertical="center"/>
    </xf>
    <xf numFmtId="166" fontId="8" fillId="0" borderId="8" xfId="1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11" fillId="0" borderId="11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4" fillId="0" borderId="11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164" fontId="2" fillId="7" borderId="8" xfId="1" applyFont="1" applyFill="1" applyBorder="1" applyAlignment="1">
      <alignment horizontal="center" vertical="center" wrapText="1"/>
    </xf>
    <xf numFmtId="164" fontId="2" fillId="7" borderId="14" xfId="1" applyFont="1" applyFill="1" applyBorder="1" applyAlignment="1">
      <alignment horizontal="center" vertical="center" wrapText="1"/>
    </xf>
    <xf numFmtId="164" fontId="2" fillId="7" borderId="22" xfId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164" fontId="2" fillId="4" borderId="8" xfId="1" applyFont="1" applyFill="1" applyBorder="1" applyAlignment="1">
      <alignment horizontal="center" vertical="center" wrapText="1"/>
    </xf>
    <xf numFmtId="164" fontId="2" fillId="4" borderId="14" xfId="1" applyFont="1" applyFill="1" applyBorder="1" applyAlignment="1">
      <alignment horizontal="center" vertical="center" wrapText="1"/>
    </xf>
    <xf numFmtId="164" fontId="2" fillId="4" borderId="22" xfId="1" applyFont="1" applyFill="1" applyBorder="1" applyAlignment="1">
      <alignment horizontal="center" vertical="center" wrapText="1"/>
    </xf>
    <xf numFmtId="164" fontId="2" fillId="5" borderId="8" xfId="1" applyFont="1" applyFill="1" applyBorder="1" applyAlignment="1">
      <alignment horizontal="center" vertical="center" wrapText="1"/>
    </xf>
    <xf numFmtId="164" fontId="2" fillId="5" borderId="14" xfId="1" applyFont="1" applyFill="1" applyBorder="1" applyAlignment="1">
      <alignment horizontal="center" vertical="center" wrapText="1"/>
    </xf>
    <xf numFmtId="164" fontId="2" fillId="5" borderId="22" xfId="1" applyFont="1" applyFill="1" applyBorder="1" applyAlignment="1">
      <alignment horizontal="center" vertical="center" wrapText="1"/>
    </xf>
    <xf numFmtId="164" fontId="2" fillId="6" borderId="8" xfId="1" applyFont="1" applyFill="1" applyBorder="1" applyAlignment="1">
      <alignment horizontal="center" vertical="center" wrapText="1"/>
    </xf>
    <xf numFmtId="164" fontId="2" fillId="6" borderId="14" xfId="1" applyFont="1" applyFill="1" applyBorder="1" applyAlignment="1">
      <alignment horizontal="center" vertical="center" wrapText="1"/>
    </xf>
    <xf numFmtId="164" fontId="2" fillId="6" borderId="22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164" fontId="2" fillId="3" borderId="8" xfId="1" applyFont="1" applyFill="1" applyBorder="1" applyAlignment="1">
      <alignment horizontal="center" vertical="center" wrapText="1"/>
    </xf>
    <xf numFmtId="164" fontId="2" fillId="3" borderId="14" xfId="1" applyFont="1" applyFill="1" applyBorder="1" applyAlignment="1">
      <alignment horizontal="center" vertical="center" wrapText="1"/>
    </xf>
    <xf numFmtId="164" fontId="2" fillId="3" borderId="22" xfId="1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164" fontId="2" fillId="7" borderId="15" xfId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0" fontId="2" fillId="2" borderId="24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164" fontId="2" fillId="3" borderId="16" xfId="1" applyFont="1" applyFill="1" applyBorder="1" applyAlignment="1">
      <alignment horizontal="center" vertical="center" wrapText="1"/>
    </xf>
    <xf numFmtId="164" fontId="2" fillId="3" borderId="15" xfId="1" applyFont="1" applyFill="1" applyBorder="1" applyAlignment="1">
      <alignment horizontal="center" vertical="center" wrapText="1"/>
    </xf>
    <xf numFmtId="164" fontId="2" fillId="4" borderId="15" xfId="1" applyFont="1" applyFill="1" applyBorder="1" applyAlignment="1">
      <alignment horizontal="center" vertical="center" wrapText="1"/>
    </xf>
    <xf numFmtId="164" fontId="2" fillId="5" borderId="16" xfId="1" applyFont="1" applyFill="1" applyBorder="1" applyAlignment="1">
      <alignment horizontal="center" vertical="center" wrapText="1"/>
    </xf>
    <xf numFmtId="164" fontId="2" fillId="5" borderId="15" xfId="1" applyFont="1" applyFill="1" applyBorder="1" applyAlignment="1">
      <alignment horizontal="center" vertical="center" wrapText="1"/>
    </xf>
    <xf numFmtId="164" fontId="2" fillId="6" borderId="15" xfId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A58"/>
  <sheetViews>
    <sheetView tabSelected="1" zoomScale="70" zoomScaleNormal="70" workbookViewId="0">
      <selection activeCell="D23" sqref="D23"/>
    </sheetView>
  </sheetViews>
  <sheetFormatPr defaultRowHeight="14.5" x14ac:dyDescent="0.35"/>
  <cols>
    <col min="1" max="1" width="30.36328125" customWidth="1"/>
    <col min="2" max="2" width="14.1796875" customWidth="1"/>
    <col min="3" max="3" width="13.1796875" customWidth="1"/>
    <col min="4" max="4" width="15" customWidth="1"/>
    <col min="5" max="5" width="16.54296875" customWidth="1"/>
    <col min="6" max="6" width="14.81640625" customWidth="1"/>
    <col min="7" max="7" width="13.453125" customWidth="1"/>
    <col min="8" max="8" width="13.1796875" customWidth="1"/>
    <col min="9" max="9" width="14" customWidth="1"/>
    <col min="10" max="10" width="14.81640625" customWidth="1"/>
    <col min="11" max="11" width="16.54296875" customWidth="1"/>
    <col min="12" max="13" width="13.81640625" customWidth="1"/>
    <col min="14" max="14" width="17.453125" customWidth="1"/>
    <col min="15" max="15" width="12.54296875" customWidth="1"/>
    <col min="16" max="16" width="14.54296875" customWidth="1"/>
    <col min="17" max="17" width="14.1796875" customWidth="1"/>
    <col min="18" max="18" width="19.54296875" customWidth="1"/>
  </cols>
  <sheetData>
    <row r="1" spans="1:19" x14ac:dyDescent="0.35">
      <c r="A1" s="111" t="s">
        <v>12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9" x14ac:dyDescent="0.35">
      <c r="A2" s="32" t="s">
        <v>32</v>
      </c>
      <c r="B2" s="32"/>
    </row>
    <row r="3" spans="1:19" x14ac:dyDescent="0.35">
      <c r="A3" s="112" t="s">
        <v>30</v>
      </c>
      <c r="B3" s="112"/>
      <c r="C3" s="112"/>
      <c r="D3" s="112"/>
      <c r="E3" s="112"/>
      <c r="F3" s="27"/>
      <c r="G3" s="27"/>
      <c r="I3" s="32"/>
      <c r="J3" s="32"/>
      <c r="K3" s="32"/>
    </row>
    <row r="4" spans="1:19" x14ac:dyDescent="0.35">
      <c r="A4" t="s">
        <v>29</v>
      </c>
      <c r="F4" s="41"/>
    </row>
    <row r="5" spans="1:19" x14ac:dyDescent="0.35">
      <c r="A5" t="s">
        <v>27</v>
      </c>
      <c r="F5" s="32"/>
      <c r="G5" s="42"/>
    </row>
    <row r="6" spans="1:19" x14ac:dyDescent="0.35">
      <c r="A6" s="70" t="s">
        <v>33</v>
      </c>
      <c r="B6" s="70"/>
      <c r="C6" s="70"/>
      <c r="D6" s="70"/>
      <c r="E6" s="70"/>
      <c r="F6" s="52"/>
    </row>
    <row r="7" spans="1:19" x14ac:dyDescent="0.35">
      <c r="A7" s="110" t="s">
        <v>28</v>
      </c>
      <c r="B7" s="110"/>
      <c r="C7" s="110"/>
      <c r="D7" s="110"/>
      <c r="E7" s="110"/>
      <c r="F7" s="110"/>
      <c r="G7" s="110"/>
      <c r="H7" s="110"/>
    </row>
    <row r="8" spans="1:19" x14ac:dyDescent="0.35">
      <c r="A8" s="50" t="s">
        <v>52</v>
      </c>
    </row>
    <row r="9" spans="1:19" x14ac:dyDescent="0.35">
      <c r="A9" s="51"/>
    </row>
    <row r="10" spans="1:19" x14ac:dyDescent="0.35">
      <c r="A10" s="23"/>
      <c r="B10" s="23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  <c r="S10" s="5"/>
    </row>
    <row r="11" spans="1:19" x14ac:dyDescent="0.35">
      <c r="A11" s="37" t="s">
        <v>47</v>
      </c>
      <c r="B11" s="23"/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  <c r="S11" s="5"/>
    </row>
    <row r="12" spans="1:19" ht="15" thickBot="1" x14ac:dyDescent="0.4">
      <c r="A12" s="23"/>
      <c r="B12" s="23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5"/>
      <c r="S12" s="5"/>
    </row>
    <row r="13" spans="1:19" ht="22" customHeight="1" x14ac:dyDescent="0.35">
      <c r="A13" s="115" t="s">
        <v>21</v>
      </c>
      <c r="B13" s="33"/>
      <c r="C13" s="118" t="s">
        <v>43</v>
      </c>
      <c r="D13" s="6" t="s">
        <v>35</v>
      </c>
      <c r="E13" s="6" t="s">
        <v>18</v>
      </c>
      <c r="F13" s="95" t="s">
        <v>41</v>
      </c>
      <c r="G13" s="12" t="s">
        <v>36</v>
      </c>
      <c r="H13" s="12" t="s">
        <v>18</v>
      </c>
      <c r="I13" s="121" t="s">
        <v>38</v>
      </c>
      <c r="J13" s="7" t="s">
        <v>37</v>
      </c>
      <c r="K13" s="7" t="s">
        <v>18</v>
      </c>
      <c r="L13" s="101" t="s">
        <v>39</v>
      </c>
      <c r="M13" s="8" t="s">
        <v>36</v>
      </c>
      <c r="N13" s="8" t="s">
        <v>18</v>
      </c>
      <c r="O13" s="90" t="s">
        <v>40</v>
      </c>
      <c r="P13" s="9" t="s">
        <v>36</v>
      </c>
      <c r="Q13" s="9" t="s">
        <v>18</v>
      </c>
      <c r="R13" s="10" t="s">
        <v>11</v>
      </c>
      <c r="S13" s="5"/>
    </row>
    <row r="14" spans="1:19" x14ac:dyDescent="0.35">
      <c r="A14" s="116"/>
      <c r="B14" s="34"/>
      <c r="C14" s="108"/>
      <c r="D14" s="11" t="s">
        <v>13</v>
      </c>
      <c r="E14" s="11" t="s">
        <v>4</v>
      </c>
      <c r="F14" s="96"/>
      <c r="G14" s="12" t="s">
        <v>13</v>
      </c>
      <c r="H14" s="12" t="s">
        <v>0</v>
      </c>
      <c r="I14" s="99"/>
      <c r="J14" s="13" t="s">
        <v>13</v>
      </c>
      <c r="K14" s="13" t="s">
        <v>1</v>
      </c>
      <c r="L14" s="102"/>
      <c r="M14" s="14" t="s">
        <v>13</v>
      </c>
      <c r="N14" s="14" t="s">
        <v>5</v>
      </c>
      <c r="O14" s="91"/>
      <c r="P14" s="15" t="s">
        <v>6</v>
      </c>
      <c r="Q14" s="15" t="s">
        <v>6</v>
      </c>
      <c r="R14" s="16" t="s">
        <v>14</v>
      </c>
      <c r="S14" s="5"/>
    </row>
    <row r="15" spans="1:19" x14ac:dyDescent="0.35">
      <c r="A15" s="116"/>
      <c r="B15" s="34" t="s">
        <v>15</v>
      </c>
      <c r="C15" s="108"/>
      <c r="D15" s="11" t="s">
        <v>10</v>
      </c>
      <c r="E15" s="11" t="s">
        <v>3</v>
      </c>
      <c r="F15" s="96"/>
      <c r="G15" s="12" t="s">
        <v>0</v>
      </c>
      <c r="H15" s="12" t="s">
        <v>3</v>
      </c>
      <c r="I15" s="99"/>
      <c r="J15" s="13" t="s">
        <v>1</v>
      </c>
      <c r="K15" s="13" t="s">
        <v>3</v>
      </c>
      <c r="L15" s="102"/>
      <c r="M15" s="14" t="s">
        <v>5</v>
      </c>
      <c r="N15" s="14" t="s">
        <v>3</v>
      </c>
      <c r="O15" s="91"/>
      <c r="P15" s="17" t="s">
        <v>13</v>
      </c>
      <c r="Q15" s="17" t="s">
        <v>3</v>
      </c>
      <c r="R15" s="18" t="s">
        <v>3</v>
      </c>
      <c r="S15" s="5"/>
    </row>
    <row r="16" spans="1:19" ht="15" thickBot="1" x14ac:dyDescent="0.4">
      <c r="A16" s="117"/>
      <c r="B16" s="34"/>
      <c r="C16" s="119"/>
      <c r="D16" s="28" t="s">
        <v>3</v>
      </c>
      <c r="E16" s="19"/>
      <c r="F16" s="120"/>
      <c r="G16" s="29" t="s">
        <v>3</v>
      </c>
      <c r="H16" s="20"/>
      <c r="I16" s="122"/>
      <c r="J16" s="30" t="s">
        <v>3</v>
      </c>
      <c r="K16" s="21"/>
      <c r="L16" s="123"/>
      <c r="M16" s="31" t="s">
        <v>3</v>
      </c>
      <c r="N16" s="22"/>
      <c r="O16" s="113"/>
      <c r="P16" s="17" t="s">
        <v>3</v>
      </c>
      <c r="Q16" s="17"/>
      <c r="R16" s="18"/>
      <c r="S16" s="5"/>
    </row>
    <row r="17" spans="1:105" s="26" customFormat="1" ht="26.5" x14ac:dyDescent="0.35">
      <c r="A17" s="73" t="s">
        <v>46</v>
      </c>
      <c r="B17" s="38" t="s">
        <v>34</v>
      </c>
      <c r="C17" s="35">
        <v>1</v>
      </c>
      <c r="D17" s="36"/>
      <c r="E17" s="36">
        <f>D17*12</f>
        <v>0</v>
      </c>
      <c r="F17" s="35">
        <v>1</v>
      </c>
      <c r="G17" s="36"/>
      <c r="H17" s="36">
        <f>G17*12</f>
        <v>0</v>
      </c>
      <c r="I17" s="35">
        <v>1</v>
      </c>
      <c r="J17" s="36"/>
      <c r="K17" s="36">
        <f>J17*12</f>
        <v>0</v>
      </c>
      <c r="L17" s="35">
        <v>1</v>
      </c>
      <c r="M17" s="36"/>
      <c r="N17" s="36">
        <f>M17*12</f>
        <v>0</v>
      </c>
      <c r="O17" s="35">
        <v>1</v>
      </c>
      <c r="P17" s="36"/>
      <c r="Q17" s="36">
        <f>P17*12</f>
        <v>0</v>
      </c>
      <c r="R17" s="36">
        <f>E17+H17+K17+N17+Q17</f>
        <v>0</v>
      </c>
      <c r="S17" s="5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 x14ac:dyDescent="0.35">
      <c r="A18" s="93" t="s">
        <v>7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114"/>
      <c r="R18" s="67">
        <f>SUM(R17:R17)</f>
        <v>0</v>
      </c>
      <c r="S18" s="5"/>
    </row>
    <row r="19" spans="1:105" x14ac:dyDescent="0.35">
      <c r="A19" s="85" t="s">
        <v>44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6"/>
      <c r="R19" s="64">
        <f>R122*0.15</f>
        <v>0</v>
      </c>
      <c r="S19" s="5"/>
    </row>
    <row r="20" spans="1:105" x14ac:dyDescent="0.35">
      <c r="A20" s="84" t="s">
        <v>45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6"/>
      <c r="R20" s="60">
        <f>R18+R19</f>
        <v>0</v>
      </c>
      <c r="S20" s="5"/>
    </row>
    <row r="21" spans="1:105" x14ac:dyDescent="0.35">
      <c r="A21" s="53"/>
      <c r="B21" s="72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63"/>
      <c r="S21" s="5"/>
    </row>
    <row r="22" spans="1:105" x14ac:dyDescent="0.35">
      <c r="A22" s="3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7"/>
      <c r="S22" s="5"/>
    </row>
    <row r="23" spans="1:105" x14ac:dyDescent="0.35">
      <c r="A23" s="61"/>
      <c r="B23" s="55"/>
      <c r="C23" s="56"/>
      <c r="D23" s="57"/>
      <c r="E23" s="58"/>
      <c r="F23" s="56"/>
      <c r="G23" s="57"/>
      <c r="H23" s="58"/>
      <c r="I23" s="56"/>
      <c r="J23" s="57"/>
      <c r="K23" s="58"/>
      <c r="L23" s="56"/>
      <c r="M23" s="57"/>
      <c r="N23" s="57"/>
      <c r="O23" s="56"/>
      <c r="P23" s="57"/>
      <c r="Q23" s="57"/>
      <c r="R23" s="57"/>
      <c r="S23" s="5"/>
    </row>
    <row r="24" spans="1:105" x14ac:dyDescent="0.35">
      <c r="A24" s="32"/>
      <c r="L24" s="47"/>
    </row>
    <row r="25" spans="1:105" hidden="1" x14ac:dyDescent="0.35">
      <c r="A25" s="32"/>
      <c r="L25" s="47"/>
    </row>
    <row r="26" spans="1:105" hidden="1" x14ac:dyDescent="0.35">
      <c r="A26" s="32"/>
      <c r="L26" s="47"/>
    </row>
    <row r="27" spans="1:105" hidden="1" x14ac:dyDescent="0.3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7"/>
      <c r="S27" s="5"/>
    </row>
    <row r="28" spans="1:105" hidden="1" x14ac:dyDescent="0.35">
      <c r="A28" s="32"/>
      <c r="L28" s="47"/>
      <c r="S28" s="5"/>
    </row>
    <row r="29" spans="1:105" ht="15" hidden="1" customHeight="1" x14ac:dyDescent="0.3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7"/>
      <c r="S29" s="5"/>
    </row>
    <row r="30" spans="1:105" x14ac:dyDescent="0.35">
      <c r="A30" s="66" t="s">
        <v>48</v>
      </c>
      <c r="B30" s="65"/>
      <c r="C30" s="56"/>
      <c r="D30" s="57"/>
      <c r="E30" s="58"/>
      <c r="F30" s="56"/>
      <c r="G30" s="57"/>
      <c r="H30" s="58"/>
      <c r="I30" s="56"/>
      <c r="J30" s="57"/>
      <c r="K30" s="58"/>
      <c r="L30" s="56"/>
      <c r="M30" s="57"/>
      <c r="N30" s="57"/>
      <c r="O30" s="56"/>
      <c r="P30" s="57"/>
      <c r="Q30" s="57"/>
      <c r="R30" s="57"/>
      <c r="S30" s="5"/>
    </row>
    <row r="31" spans="1:105" s="62" customFormat="1" ht="14.5" customHeight="1" x14ac:dyDescent="0.35">
      <c r="A31" s="104" t="s">
        <v>21</v>
      </c>
      <c r="B31" s="68"/>
      <c r="C31" s="107" t="s">
        <v>22</v>
      </c>
      <c r="D31" s="11" t="s">
        <v>17</v>
      </c>
      <c r="E31" s="43" t="s">
        <v>18</v>
      </c>
      <c r="F31" s="95" t="s">
        <v>23</v>
      </c>
      <c r="G31" s="45" t="s">
        <v>17</v>
      </c>
      <c r="H31" s="12" t="s">
        <v>18</v>
      </c>
      <c r="I31" s="98" t="s">
        <v>24</v>
      </c>
      <c r="J31" s="13" t="s">
        <v>17</v>
      </c>
      <c r="K31" s="13" t="s">
        <v>18</v>
      </c>
      <c r="L31" s="101" t="s">
        <v>25</v>
      </c>
      <c r="M31" s="14" t="s">
        <v>17</v>
      </c>
      <c r="N31" s="14" t="s">
        <v>18</v>
      </c>
      <c r="O31" s="90" t="s">
        <v>26</v>
      </c>
      <c r="P31" s="15" t="s">
        <v>17</v>
      </c>
      <c r="Q31" s="15" t="s">
        <v>18</v>
      </c>
      <c r="R31" s="16" t="s">
        <v>11</v>
      </c>
      <c r="S31" s="5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</row>
    <row r="32" spans="1:105" ht="15" customHeight="1" x14ac:dyDescent="0.35">
      <c r="A32" s="105"/>
      <c r="B32" s="69"/>
      <c r="C32" s="108"/>
      <c r="D32" s="11" t="s">
        <v>13</v>
      </c>
      <c r="E32" s="43" t="s">
        <v>4</v>
      </c>
      <c r="F32" s="96"/>
      <c r="G32" s="45" t="s">
        <v>13</v>
      </c>
      <c r="H32" s="12" t="s">
        <v>0</v>
      </c>
      <c r="I32" s="99"/>
      <c r="J32" s="13" t="s">
        <v>13</v>
      </c>
      <c r="K32" s="13" t="s">
        <v>1</v>
      </c>
      <c r="L32" s="102"/>
      <c r="M32" s="14" t="s">
        <v>13</v>
      </c>
      <c r="N32" s="14" t="s">
        <v>5</v>
      </c>
      <c r="O32" s="91"/>
      <c r="P32" s="15" t="s">
        <v>6</v>
      </c>
      <c r="Q32" s="15" t="s">
        <v>6</v>
      </c>
      <c r="R32" s="16" t="s">
        <v>14</v>
      </c>
      <c r="S32" s="5"/>
    </row>
    <row r="33" spans="1:19" x14ac:dyDescent="0.35">
      <c r="A33" s="105"/>
      <c r="B33" s="69" t="s">
        <v>15</v>
      </c>
      <c r="C33" s="108"/>
      <c r="D33" s="11" t="s">
        <v>10</v>
      </c>
      <c r="E33" s="43" t="s">
        <v>3</v>
      </c>
      <c r="F33" s="96"/>
      <c r="G33" s="45" t="s">
        <v>0</v>
      </c>
      <c r="H33" s="12" t="s">
        <v>3</v>
      </c>
      <c r="I33" s="99"/>
      <c r="J33" s="13" t="s">
        <v>1</v>
      </c>
      <c r="K33" s="13" t="s">
        <v>3</v>
      </c>
      <c r="L33" s="102"/>
      <c r="M33" s="14" t="s">
        <v>5</v>
      </c>
      <c r="N33" s="14" t="s">
        <v>3</v>
      </c>
      <c r="O33" s="91"/>
      <c r="P33" s="17" t="s">
        <v>13</v>
      </c>
      <c r="Q33" s="17" t="s">
        <v>3</v>
      </c>
      <c r="R33" s="18" t="s">
        <v>3</v>
      </c>
      <c r="S33" s="5"/>
    </row>
    <row r="34" spans="1:19" x14ac:dyDescent="0.35">
      <c r="A34" s="106"/>
      <c r="B34" s="69"/>
      <c r="C34" s="109"/>
      <c r="D34" s="28" t="s">
        <v>3</v>
      </c>
      <c r="E34" s="44"/>
      <c r="F34" s="97"/>
      <c r="G34" s="46" t="s">
        <v>3</v>
      </c>
      <c r="H34" s="20"/>
      <c r="I34" s="100"/>
      <c r="J34" s="30" t="s">
        <v>3</v>
      </c>
      <c r="K34" s="21"/>
      <c r="L34" s="103"/>
      <c r="M34" s="31" t="s">
        <v>3</v>
      </c>
      <c r="N34" s="22"/>
      <c r="O34" s="92"/>
      <c r="P34" s="17" t="s">
        <v>3</v>
      </c>
      <c r="Q34" s="17"/>
      <c r="R34" s="18"/>
      <c r="S34" s="5"/>
    </row>
    <row r="35" spans="1:19" s="50" customFormat="1" ht="15" thickBot="1" x14ac:dyDescent="0.4">
      <c r="A35" s="59" t="s">
        <v>49</v>
      </c>
      <c r="B35" s="38" t="s">
        <v>16</v>
      </c>
      <c r="C35" s="54">
        <v>2</v>
      </c>
      <c r="D35" s="48"/>
      <c r="E35" s="48">
        <f>C35*D35</f>
        <v>0</v>
      </c>
      <c r="F35" s="54">
        <v>1</v>
      </c>
      <c r="G35" s="48"/>
      <c r="H35" s="48">
        <f>F35*G35</f>
        <v>0</v>
      </c>
      <c r="I35" s="54">
        <v>1</v>
      </c>
      <c r="J35" s="48"/>
      <c r="K35" s="48">
        <f>I35*J35</f>
        <v>0</v>
      </c>
      <c r="L35" s="54">
        <v>1</v>
      </c>
      <c r="M35" s="48"/>
      <c r="N35" s="48">
        <f>L35*M35</f>
        <v>0</v>
      </c>
      <c r="O35" s="54">
        <v>1</v>
      </c>
      <c r="P35" s="48"/>
      <c r="Q35" s="48">
        <f>O35*P35</f>
        <v>0</v>
      </c>
      <c r="R35" s="75">
        <f>E35+H35+K35+N35+Q35</f>
        <v>0</v>
      </c>
      <c r="S35" s="49"/>
    </row>
    <row r="36" spans="1:19" ht="15" thickBot="1" x14ac:dyDescent="0.4">
      <c r="A36" s="93" t="s">
        <v>7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74">
        <f>SUM(R34:R35)</f>
        <v>0</v>
      </c>
      <c r="S36" s="5"/>
    </row>
    <row r="37" spans="1:19" ht="15" thickBot="1" x14ac:dyDescent="0.4">
      <c r="A37" s="84" t="s">
        <v>8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74">
        <f>R36*15/100</f>
        <v>0</v>
      </c>
    </row>
    <row r="38" spans="1:19" ht="15" thickBot="1" x14ac:dyDescent="0.4">
      <c r="A38" s="71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 t="s">
        <v>2</v>
      </c>
      <c r="R38" s="74">
        <f>R36+R37</f>
        <v>0</v>
      </c>
    </row>
    <row r="39" spans="1:19" ht="23.5" customHeight="1" x14ac:dyDescent="0.35">
      <c r="A39" s="87" t="s">
        <v>50</v>
      </c>
      <c r="B39" s="88"/>
      <c r="C39" s="88"/>
      <c r="D39" s="88"/>
      <c r="E39" s="88"/>
      <c r="F39" s="88"/>
      <c r="G39" s="88"/>
      <c r="H39" s="89"/>
      <c r="I39" s="39" t="s">
        <v>20</v>
      </c>
    </row>
    <row r="40" spans="1:19" ht="18" customHeight="1" x14ac:dyDescent="0.35">
      <c r="A40" s="26" t="s">
        <v>19</v>
      </c>
      <c r="B40" s="81" t="s">
        <v>42</v>
      </c>
      <c r="C40" s="82"/>
      <c r="D40" s="82"/>
      <c r="E40" s="82"/>
      <c r="F40" s="82"/>
      <c r="G40" s="82"/>
      <c r="H40" s="83"/>
      <c r="I40" s="36">
        <f>R20</f>
        <v>0</v>
      </c>
    </row>
    <row r="41" spans="1:19" x14ac:dyDescent="0.35">
      <c r="A41" s="26" t="s">
        <v>51</v>
      </c>
      <c r="B41" s="78" t="s">
        <v>9</v>
      </c>
      <c r="C41" s="79"/>
      <c r="D41" s="79"/>
      <c r="E41" s="79"/>
      <c r="F41" s="79"/>
      <c r="G41" s="79"/>
      <c r="H41" s="80"/>
      <c r="I41" s="36">
        <f>R38</f>
        <v>0</v>
      </c>
    </row>
    <row r="42" spans="1:19" x14ac:dyDescent="0.35">
      <c r="A42" s="76" t="s">
        <v>31</v>
      </c>
      <c r="B42" s="76"/>
      <c r="C42" s="76"/>
      <c r="D42" s="76"/>
      <c r="E42" s="76"/>
      <c r="F42" s="76"/>
      <c r="G42" s="76"/>
      <c r="H42" s="77"/>
      <c r="I42" s="40">
        <f>SUM(I40:I41)</f>
        <v>0</v>
      </c>
    </row>
    <row r="54" ht="28.75" customHeight="1" x14ac:dyDescent="0.35"/>
    <row r="55" ht="53.5" customHeight="1" x14ac:dyDescent="0.35"/>
    <row r="56" ht="20.5" customHeight="1" x14ac:dyDescent="0.35"/>
    <row r="57" ht="16.399999999999999" customHeight="1" x14ac:dyDescent="0.35"/>
    <row r="58" ht="17.5" customHeight="1" x14ac:dyDescent="0.35"/>
  </sheetData>
  <mergeCells count="24">
    <mergeCell ref="A19:Q19"/>
    <mergeCell ref="A7:H7"/>
    <mergeCell ref="A1:M1"/>
    <mergeCell ref="A3:E3"/>
    <mergeCell ref="O13:O16"/>
    <mergeCell ref="A18:Q18"/>
    <mergeCell ref="A13:A16"/>
    <mergeCell ref="C13:C16"/>
    <mergeCell ref="F13:F16"/>
    <mergeCell ref="I13:I16"/>
    <mergeCell ref="L13:L16"/>
    <mergeCell ref="A42:H42"/>
    <mergeCell ref="B41:H41"/>
    <mergeCell ref="B40:H40"/>
    <mergeCell ref="A20:Q20"/>
    <mergeCell ref="A39:H39"/>
    <mergeCell ref="O31:O34"/>
    <mergeCell ref="A36:Q36"/>
    <mergeCell ref="A37:Q37"/>
    <mergeCell ref="F31:F34"/>
    <mergeCell ref="I31:I34"/>
    <mergeCell ref="L31:L34"/>
    <mergeCell ref="A31:A34"/>
    <mergeCell ref="C31:C34"/>
  </mergeCells>
  <pageMargins left="0.7" right="0.7" top="0.75" bottom="0.75" header="0.3" footer="0.3"/>
  <pageSetup paperSize="9" orientation="portrait" verticalDpi="0" r:id="rId1"/>
  <ignoredErrors>
    <ignoredError sqref="I4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T28"/>
  <sheetViews>
    <sheetView topLeftCell="C1" workbookViewId="0">
      <selection activeCell="F19" sqref="F19"/>
    </sheetView>
  </sheetViews>
  <sheetFormatPr defaultRowHeight="14.5" x14ac:dyDescent="0.35"/>
  <sheetData>
    <row r="5" spans="1:18" x14ac:dyDescent="0.35">
      <c r="A5">
        <v>974513</v>
      </c>
      <c r="B5">
        <v>81209</v>
      </c>
      <c r="C5">
        <f>+B5*12</f>
        <v>974508</v>
      </c>
    </row>
    <row r="6" spans="1:18" x14ac:dyDescent="0.35">
      <c r="E6">
        <v>17.690000000000001</v>
      </c>
      <c r="L6">
        <v>90.94</v>
      </c>
      <c r="M6">
        <v>938</v>
      </c>
      <c r="N6">
        <f>+M6*L6</f>
        <v>85301.72</v>
      </c>
    </row>
    <row r="7" spans="1:18" x14ac:dyDescent="0.35">
      <c r="E7">
        <v>10.88</v>
      </c>
      <c r="M7">
        <v>12</v>
      </c>
    </row>
    <row r="8" spans="1:18" x14ac:dyDescent="0.35">
      <c r="E8">
        <v>62.37</v>
      </c>
      <c r="M8">
        <f>+M6*M7</f>
        <v>11256</v>
      </c>
    </row>
    <row r="9" spans="1:18" x14ac:dyDescent="0.35">
      <c r="E9">
        <f>SUM(E6:E8)</f>
        <v>90.94</v>
      </c>
      <c r="F9">
        <v>938</v>
      </c>
      <c r="G9">
        <f>+F9*E9</f>
        <v>85301.72</v>
      </c>
      <c r="H9">
        <v>12</v>
      </c>
      <c r="I9">
        <f>+G9*H9</f>
        <v>1023620.64</v>
      </c>
      <c r="M9">
        <v>5</v>
      </c>
    </row>
    <row r="10" spans="1:18" x14ac:dyDescent="0.35">
      <c r="G10">
        <f>+B5</f>
        <v>81209</v>
      </c>
      <c r="M10">
        <f>+M8*M9</f>
        <v>56280</v>
      </c>
    </row>
    <row r="11" spans="1:18" x14ac:dyDescent="0.35">
      <c r="G11">
        <f>+G10-G9</f>
        <v>-4092.7200000000012</v>
      </c>
      <c r="H11">
        <v>12</v>
      </c>
      <c r="I11">
        <f>+G11*H11</f>
        <v>-49112.640000000014</v>
      </c>
      <c r="M11">
        <f>+M10*E9</f>
        <v>5118103.2</v>
      </c>
      <c r="N11">
        <v>5122360</v>
      </c>
      <c r="O11">
        <f>+N11-M11</f>
        <v>4256.7999999998137</v>
      </c>
      <c r="P11">
        <f>+O11/N11</f>
        <v>8.3102320024360128E-4</v>
      </c>
    </row>
    <row r="12" spans="1:18" x14ac:dyDescent="0.35">
      <c r="R12">
        <f>4092*2.5%</f>
        <v>102.30000000000001</v>
      </c>
    </row>
    <row r="13" spans="1:18" x14ac:dyDescent="0.35">
      <c r="N13">
        <v>938</v>
      </c>
      <c r="R13">
        <v>4092</v>
      </c>
    </row>
    <row r="14" spans="1:18" x14ac:dyDescent="0.35">
      <c r="C14">
        <v>974513</v>
      </c>
      <c r="D14">
        <v>998876</v>
      </c>
      <c r="E14">
        <f>+D14-C14</f>
        <v>24363</v>
      </c>
      <c r="F14" s="1">
        <f>+E14/C14</f>
        <v>2.5000179576875833E-2</v>
      </c>
      <c r="N14">
        <v>60</v>
      </c>
      <c r="R14">
        <f>+R13+R12</f>
        <v>4194.3</v>
      </c>
    </row>
    <row r="15" spans="1:18" x14ac:dyDescent="0.35">
      <c r="N15">
        <f>+N14*N13</f>
        <v>56280</v>
      </c>
      <c r="O15">
        <v>56330</v>
      </c>
    </row>
    <row r="16" spans="1:18" x14ac:dyDescent="0.35">
      <c r="C16">
        <v>1023848</v>
      </c>
      <c r="D16">
        <f>+D14</f>
        <v>998876</v>
      </c>
      <c r="E16">
        <f>+D16-C16</f>
        <v>-24972</v>
      </c>
      <c r="F16" s="1">
        <f>+E16/C16</f>
        <v>-2.4390339190973661E-2</v>
      </c>
      <c r="N16">
        <f>+N15-O15</f>
        <v>-50</v>
      </c>
    </row>
    <row r="17" spans="2:20" x14ac:dyDescent="0.35">
      <c r="K17" s="4">
        <v>2.5000000000000001E-2</v>
      </c>
    </row>
    <row r="18" spans="2:20" x14ac:dyDescent="0.35">
      <c r="C18">
        <v>974513</v>
      </c>
      <c r="E18">
        <f>+C18</f>
        <v>974513</v>
      </c>
      <c r="G18">
        <v>81209</v>
      </c>
      <c r="J18">
        <f>+G18</f>
        <v>81209</v>
      </c>
      <c r="K18">
        <f>+J18*$K$17</f>
        <v>2030.2250000000001</v>
      </c>
      <c r="L18">
        <f>+K18+J18</f>
        <v>83239.225000000006</v>
      </c>
    </row>
    <row r="19" spans="2:20" x14ac:dyDescent="0.35">
      <c r="B19" s="2">
        <f>+C18/C19-1</f>
        <v>-2.4390414826264695E-2</v>
      </c>
      <c r="C19">
        <v>998876</v>
      </c>
      <c r="D19">
        <f>+C19/C18</f>
        <v>1.0250001795768757</v>
      </c>
      <c r="F19" s="2">
        <f>+G18/G19-1</f>
        <v>-2.4399327246516056E-2</v>
      </c>
      <c r="G19">
        <v>83240</v>
      </c>
      <c r="H19" s="3">
        <f>+G19/G18</f>
        <v>1.025009543277223</v>
      </c>
      <c r="J19">
        <f>+G19</f>
        <v>83240</v>
      </c>
      <c r="K19">
        <f>+J19*$K$17</f>
        <v>2081</v>
      </c>
      <c r="L19">
        <f>+K19+J19</f>
        <v>85321</v>
      </c>
      <c r="P19">
        <v>938</v>
      </c>
      <c r="Q19">
        <v>12</v>
      </c>
      <c r="R19">
        <f>+Q19*P19</f>
        <v>11256</v>
      </c>
      <c r="S19">
        <v>5</v>
      </c>
      <c r="T19">
        <f>+R19*S19</f>
        <v>56280</v>
      </c>
    </row>
    <row r="20" spans="2:20" x14ac:dyDescent="0.35">
      <c r="B20" s="2">
        <f>+C19/C20-1</f>
        <v>-2.4390339190973664E-2</v>
      </c>
      <c r="C20">
        <v>1023848</v>
      </c>
      <c r="D20">
        <f>+C20/C19</f>
        <v>1.0250001001125264</v>
      </c>
      <c r="F20" s="2">
        <f>+G19/G20-1</f>
        <v>-2.4390243902439046E-2</v>
      </c>
      <c r="G20">
        <v>85321</v>
      </c>
      <c r="H20" s="3">
        <f>+G20/G19</f>
        <v>1.0249999999999999</v>
      </c>
      <c r="J20">
        <f>+G20</f>
        <v>85321</v>
      </c>
      <c r="K20">
        <f>+J20*$K$17</f>
        <v>2133.0250000000001</v>
      </c>
      <c r="L20">
        <f>+K20+J20</f>
        <v>87454.024999999994</v>
      </c>
    </row>
    <row r="21" spans="2:20" x14ac:dyDescent="0.35">
      <c r="B21" s="2">
        <f>+C20/C21-1</f>
        <v>-2.4390057973555535E-2</v>
      </c>
      <c r="C21">
        <v>1049444</v>
      </c>
      <c r="D21">
        <f>+C21/C20</f>
        <v>1.024999804658504</v>
      </c>
      <c r="F21" s="2">
        <f>+G20/G21-1</f>
        <v>-2.4389965010176762E-2</v>
      </c>
      <c r="G21">
        <v>87454</v>
      </c>
      <c r="H21" s="3">
        <f>+G21/G20</f>
        <v>1.0249997069889007</v>
      </c>
      <c r="J21">
        <f>+G21</f>
        <v>87454</v>
      </c>
      <c r="K21">
        <f>+J21*$K$17</f>
        <v>2186.35</v>
      </c>
      <c r="L21">
        <f>+K21+J21</f>
        <v>89640.35</v>
      </c>
    </row>
    <row r="22" spans="2:20" x14ac:dyDescent="0.35">
      <c r="B22" s="2">
        <f>+C21/C22-1</f>
        <v>-2.4390153205414267E-2</v>
      </c>
      <c r="C22">
        <v>1075680</v>
      </c>
      <c r="D22">
        <f>+C22/C21</f>
        <v>1.0249999047114473</v>
      </c>
      <c r="F22" s="2">
        <f>+G21/G22-1</f>
        <v>-2.4386434627398534E-2</v>
      </c>
      <c r="G22">
        <v>89640</v>
      </c>
      <c r="H22" s="3">
        <f>+G22/G21</f>
        <v>1.0249959978960368</v>
      </c>
      <c r="J22">
        <f>+G22</f>
        <v>89640</v>
      </c>
      <c r="K22">
        <f>+J22*$K$17</f>
        <v>2241</v>
      </c>
      <c r="L22">
        <f>+K22+J22</f>
        <v>91881</v>
      </c>
    </row>
    <row r="23" spans="2:20" x14ac:dyDescent="0.35">
      <c r="H23" s="2"/>
    </row>
    <row r="24" spans="2:20" x14ac:dyDescent="0.35">
      <c r="C24">
        <f>+J18</f>
        <v>81209</v>
      </c>
      <c r="D24">
        <f>+C24/$E$9</f>
        <v>892.99538157026609</v>
      </c>
    </row>
    <row r="25" spans="2:20" x14ac:dyDescent="0.35">
      <c r="C25">
        <f>+J19</f>
        <v>83240</v>
      </c>
      <c r="D25">
        <f>+C25/$E$9</f>
        <v>915.32878821200791</v>
      </c>
      <c r="E25">
        <f>+D25/D24</f>
        <v>1.025009543277223</v>
      </c>
    </row>
    <row r="26" spans="2:20" x14ac:dyDescent="0.35">
      <c r="C26">
        <f>+J20</f>
        <v>85321</v>
      </c>
      <c r="D26">
        <f>+C26/$E$9</f>
        <v>938.21200791730814</v>
      </c>
      <c r="E26">
        <f>+D26/D25</f>
        <v>1.0250000000000001</v>
      </c>
    </row>
    <row r="27" spans="2:20" x14ac:dyDescent="0.35">
      <c r="C27">
        <f>+J21</f>
        <v>87454</v>
      </c>
      <c r="D27">
        <f>+C27/$E$9</f>
        <v>961.66703320870909</v>
      </c>
      <c r="E27">
        <f>+D27/D26</f>
        <v>1.0249997069889007</v>
      </c>
    </row>
    <row r="28" spans="2:20" x14ac:dyDescent="0.35">
      <c r="C28">
        <f>+J22</f>
        <v>89640</v>
      </c>
      <c r="D28">
        <f>+C28/$E$9</f>
        <v>985.70486034748183</v>
      </c>
      <c r="E28">
        <f>+D28/D27</f>
        <v>1.0249959978960368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31c2c7-b55d-42be-ae52-0a331f3382cf}" enabled="0" method="" siteId="{8931c2c7-b55d-42be-ae52-0a331f3382c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Proposed Pricing schedule</vt:lpstr>
      <vt:lpstr>Sheet2</vt:lpstr>
    </vt:vector>
  </TitlesOfParts>
  <Company>National Health Laboratory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Hira</dc:creator>
  <cp:lastModifiedBy>Zimasa.Makhetha</cp:lastModifiedBy>
  <cp:lastPrinted>2020-10-19T10:16:19Z</cp:lastPrinted>
  <dcterms:created xsi:type="dcterms:W3CDTF">2019-08-22T09:41:13Z</dcterms:created>
  <dcterms:modified xsi:type="dcterms:W3CDTF">2026-09-21T09:16:04Z</dcterms:modified>
</cp:coreProperties>
</file>