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hilo.masekoa\Documents\Communication\October 2025\30 October 2025\Tenders &amp; RFQs\RFQ 0836295\"/>
    </mc:Choice>
  </mc:AlternateContent>
  <xr:revisionPtr revIDLastSave="0" documentId="8_{1866D879-2D8F-4087-93E9-89807887D643}" xr6:coauthVersionLast="47" xr6:coauthVersionMax="47" xr10:uidLastSave="{00000000-0000-0000-0000-000000000000}"/>
  <bookViews>
    <workbookView xWindow="-120" yWindow="-120" windowWidth="29040" windowHeight="15720" xr2:uid="{7B258DE8-9342-4A8C-9171-791522F5CF11}"/>
  </bookViews>
  <sheets>
    <sheet name="Electricity Consumption" sheetId="1" r:id="rId1"/>
    <sheet name="Elemental Estimate" sheetId="3" r:id="rId2"/>
    <sheet name="Unpriced Spec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" l="1"/>
  <c r="G12" i="3"/>
  <c r="G14" i="3"/>
  <c r="G13" i="3"/>
  <c r="G10" i="3"/>
  <c r="G16" i="3" s="1"/>
  <c r="G18" i="3" s="1"/>
  <c r="G17" i="3" s="1"/>
  <c r="G36" i="1"/>
  <c r="G34" i="1"/>
  <c r="G25" i="1"/>
  <c r="G24" i="1"/>
  <c r="G22" i="1"/>
  <c r="G38" i="1"/>
  <c r="G44" i="1"/>
  <c r="G45" i="1"/>
  <c r="G30" i="1"/>
  <c r="G46" i="1"/>
  <c r="G43" i="1"/>
  <c r="G40" i="1"/>
  <c r="G39" i="1"/>
  <c r="G37" i="1"/>
  <c r="G32" i="1"/>
  <c r="G35" i="1"/>
  <c r="G31" i="1"/>
  <c r="G29" i="1"/>
  <c r="G28" i="1"/>
  <c r="G27" i="1"/>
  <c r="G26" i="1"/>
  <c r="G23" i="1"/>
  <c r="G10" i="1" l="1"/>
  <c r="G11" i="1"/>
  <c r="G12" i="1"/>
  <c r="G13" i="1"/>
  <c r="G14" i="1"/>
  <c r="G15" i="1"/>
  <c r="G16" i="1"/>
  <c r="G17" i="1"/>
  <c r="G18" i="1"/>
  <c r="G19" i="1"/>
  <c r="G8" i="1"/>
  <c r="E48" i="1"/>
  <c r="D48" i="1"/>
  <c r="G48" i="1" l="1"/>
  <c r="G49" i="1" s="1"/>
  <c r="G50" i="1" s="1"/>
</calcChain>
</file>

<file path=xl/sharedStrings.xml><?xml version="1.0" encoding="utf-8"?>
<sst xmlns="http://schemas.openxmlformats.org/spreadsheetml/2006/main" count="117" uniqueCount="89">
  <si>
    <t>Item</t>
  </si>
  <si>
    <t>Appliance/Analyzer/Machine</t>
  </si>
  <si>
    <t>Type</t>
  </si>
  <si>
    <t>Load (WATTS) Running</t>
  </si>
  <si>
    <t>Load (WATTS) Starting</t>
  </si>
  <si>
    <t>Quantity</t>
  </si>
  <si>
    <t>Total</t>
  </si>
  <si>
    <t>National Health Laboratory Services (EC Region)</t>
  </si>
  <si>
    <t>Manual Total Load Sizing Chart</t>
  </si>
  <si>
    <t>Nelson Mandela Bay &amp; Sarah Baartman (NMBSB)</t>
  </si>
  <si>
    <t>Humansdorp Laboratory</t>
  </si>
  <si>
    <t>Air Conditioner</t>
  </si>
  <si>
    <t>10000 BTU</t>
  </si>
  <si>
    <t>20000 BTU</t>
  </si>
  <si>
    <t>24000 BTU</t>
  </si>
  <si>
    <t>Water Pump</t>
  </si>
  <si>
    <t>Large</t>
  </si>
  <si>
    <t>Geyser</t>
  </si>
  <si>
    <t>150l</t>
  </si>
  <si>
    <t>Desktop Computer</t>
  </si>
  <si>
    <t>300-600</t>
  </si>
  <si>
    <t>Laptop</t>
  </si>
  <si>
    <t>70-150</t>
  </si>
  <si>
    <t>UPS/Inverter</t>
  </si>
  <si>
    <t>100-600</t>
  </si>
  <si>
    <t>Printer</t>
  </si>
  <si>
    <t>60-1500</t>
  </si>
  <si>
    <t>Cellphone Charger</t>
  </si>
  <si>
    <t>9-20</t>
  </si>
  <si>
    <t>Telephone</t>
  </si>
  <si>
    <t>60-100</t>
  </si>
  <si>
    <t>Hi-Tech/Audio Visual</t>
  </si>
  <si>
    <t>Access Control</t>
  </si>
  <si>
    <t>Kitchen Appliances</t>
  </si>
  <si>
    <t>LCD/LED Screen</t>
  </si>
  <si>
    <t>80-130</t>
  </si>
  <si>
    <t>1000-3000</t>
  </si>
  <si>
    <t>Heater (per bar)</t>
  </si>
  <si>
    <t>Freezer</t>
  </si>
  <si>
    <t>400-600</t>
  </si>
  <si>
    <t>Kettle</t>
  </si>
  <si>
    <t>850-2000</t>
  </si>
  <si>
    <t>Microwave</t>
  </si>
  <si>
    <t>Fridge</t>
  </si>
  <si>
    <t>550-2500</t>
  </si>
  <si>
    <t>Toaster</t>
  </si>
  <si>
    <t>750-1250</t>
  </si>
  <si>
    <t>Lighting/Lights</t>
  </si>
  <si>
    <t>Domestic Lights (per bulb)</t>
  </si>
  <si>
    <t>40-100</t>
  </si>
  <si>
    <t>Outside Lights</t>
  </si>
  <si>
    <t>100-1000</t>
  </si>
  <si>
    <t xml:space="preserve">Specialized Domestic Lights </t>
  </si>
  <si>
    <t>Energy Saver Light bulb</t>
  </si>
  <si>
    <t>10-20</t>
  </si>
  <si>
    <t>(Sub-total/1000kw)</t>
  </si>
  <si>
    <t>kVA Total:</t>
  </si>
  <si>
    <t>(kW/0,8)kVA:</t>
  </si>
  <si>
    <t>AU480</t>
  </si>
  <si>
    <t>3.5 kVA</t>
  </si>
  <si>
    <t>Sysmex XN530</t>
  </si>
  <si>
    <t>cobas h232</t>
  </si>
  <si>
    <t xml:space="preserve">BFTII </t>
  </si>
  <si>
    <t>small</t>
  </si>
  <si>
    <t>Water Cooler</t>
  </si>
  <si>
    <t>heating box</t>
  </si>
  <si>
    <t>Roller mixer</t>
  </si>
  <si>
    <t>Microscope</t>
  </si>
  <si>
    <t xml:space="preserve">Amano date and time </t>
  </si>
  <si>
    <t>Thermal labels printers</t>
  </si>
  <si>
    <t>Server</t>
  </si>
  <si>
    <t>Description</t>
  </si>
  <si>
    <t>Unit</t>
  </si>
  <si>
    <t>Rate</t>
  </si>
  <si>
    <t>No</t>
  </si>
  <si>
    <r>
      <rPr>
        <b/>
        <sz val="8"/>
        <color theme="1"/>
        <rFont val="Times New Roman"/>
        <family val="1"/>
      </rPr>
      <t>After sales Service and Maintenance:</t>
    </r>
    <r>
      <rPr>
        <sz val="8"/>
        <color theme="1"/>
        <rFont val="Times New Roman"/>
        <family val="1"/>
      </rPr>
      <t xml:space="preserve"> Parts for service and Labour for Service and Maintenance.Free service labour for 60 Months/ 5 years.</t>
    </r>
  </si>
  <si>
    <r>
      <rPr>
        <b/>
        <sz val="8"/>
        <color theme="1"/>
        <rFont val="Times New Roman"/>
        <family val="1"/>
      </rPr>
      <t xml:space="preserve">Warranty for machinery: </t>
    </r>
    <r>
      <rPr>
        <sz val="8"/>
        <color theme="1"/>
        <rFont val="Times New Roman"/>
        <family val="1"/>
      </rPr>
      <t>Within 1 year or 1000 running hours ,whichever comes first.</t>
    </r>
  </si>
  <si>
    <t>500-1500</t>
  </si>
  <si>
    <t>NATIONAL HEALTH LABORARY SERVICES (NHLS)</t>
  </si>
  <si>
    <t>FORM OF QUOTATION</t>
  </si>
  <si>
    <t>SUPPLIER:</t>
  </si>
  <si>
    <t>RFQ NO:</t>
  </si>
  <si>
    <t>NEW DIESEL RUN GENERATOR FOR THE NHLS HUMANSDORP LABORATORY HOSPITAL AT HUMANSDORP .</t>
  </si>
  <si>
    <r>
      <rPr>
        <b/>
        <sz val="8"/>
        <color theme="1"/>
        <rFont val="Times New Roman"/>
        <family val="1"/>
      </rPr>
      <t>Diesel provision :</t>
    </r>
    <r>
      <rPr>
        <sz val="8"/>
        <color theme="1"/>
        <rFont val="Times New Roman"/>
        <family val="1"/>
      </rPr>
      <t xml:space="preserve"> The 1st 6 months after installation of generator/1000 litres of diesel.</t>
    </r>
  </si>
  <si>
    <t>Training/Induction: Detailed training on how to use the generator and how to refil the generator's diesel supply when empty. What indicators to look for to be aware of such.</t>
  </si>
  <si>
    <t>Litre</t>
  </si>
  <si>
    <t>Sub Total</t>
  </si>
  <si>
    <t>VAT @ 15%</t>
  </si>
  <si>
    <t>20 kVA 40 Hz 1200 rpm 280 Volts
3 phases
Radiator and cooling fan complete with
protective guards • Standard ambient
temperatures up to 50°C (122°F)
12 volt starting motor• Batteries with rack
and cables
Digital indication for:
RPM – DC volts
Operating hours – Oil
Pressure (psi, kPa or bar)
Coolant temperature – Volts (L-L &amp; L-N),
Frequency (Hz)
Battery, battery cable, battery charger,
muffler, base frame, radiator and fan,
vibration absorber, antifreeze coolant
and toolkit
Control panel
Sound proof canopy
INSTALLATION AND COMMISSIONING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</si>
</sst>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3" fontId="4" fillId="0" borderId="4" xfId="0" applyNumberFormat="1" applyFont="1" applyBorder="1"/>
    <xf numFmtId="3" fontId="4" fillId="0" borderId="5" xfId="0" applyNumberFormat="1" applyFont="1" applyBorder="1"/>
    <xf numFmtId="17" fontId="4" fillId="0" borderId="5" xfId="0" quotePrefix="1" applyNumberFormat="1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14" xfId="0" applyFont="1" applyBorder="1"/>
    <xf numFmtId="0" fontId="5" fillId="0" borderId="1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4" fontId="1" fillId="0" borderId="0" xfId="0" applyNumberFormat="1" applyFont="1"/>
    <xf numFmtId="4" fontId="2" fillId="0" borderId="0" xfId="0" applyNumberFormat="1" applyFont="1"/>
    <xf numFmtId="4" fontId="3" fillId="0" borderId="7" xfId="0" applyNumberFormat="1" applyFont="1" applyBorder="1"/>
    <xf numFmtId="4" fontId="4" fillId="0" borderId="8" xfId="0" applyNumberFormat="1" applyFont="1" applyBorder="1"/>
    <xf numFmtId="4" fontId="4" fillId="0" borderId="9" xfId="0" applyNumberFormat="1" applyFont="1" applyBorder="1"/>
    <xf numFmtId="4" fontId="4" fillId="0" borderId="12" xfId="0" applyNumberFormat="1" applyFont="1" applyBorder="1"/>
    <xf numFmtId="4" fontId="4" fillId="0" borderId="14" xfId="0" applyNumberFormat="1" applyFont="1" applyBorder="1"/>
    <xf numFmtId="4" fontId="4" fillId="0" borderId="7" xfId="0" applyNumberFormat="1" applyFont="1" applyBorder="1"/>
    <xf numFmtId="0" fontId="4" fillId="0" borderId="15" xfId="0" applyFont="1" applyBorder="1"/>
    <xf numFmtId="0" fontId="5" fillId="0" borderId="11" xfId="0" applyFont="1" applyBorder="1"/>
    <xf numFmtId="0" fontId="4" fillId="0" borderId="17" xfId="0" applyFont="1" applyBorder="1"/>
    <xf numFmtId="4" fontId="4" fillId="0" borderId="3" xfId="0" applyNumberFormat="1" applyFont="1" applyBorder="1"/>
    <xf numFmtId="0" fontId="5" fillId="0" borderId="18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4" fillId="0" borderId="21" xfId="0" applyFont="1" applyBorder="1"/>
    <xf numFmtId="0" fontId="4" fillId="0" borderId="2" xfId="0" applyFont="1" applyBorder="1"/>
    <xf numFmtId="3" fontId="5" fillId="0" borderId="19" xfId="0" applyNumberFormat="1" applyFont="1" applyBorder="1"/>
    <xf numFmtId="4" fontId="5" fillId="0" borderId="19" xfId="0" applyNumberFormat="1" applyFont="1" applyBorder="1"/>
    <xf numFmtId="4" fontId="5" fillId="0" borderId="20" xfId="0" applyNumberFormat="1" applyFont="1" applyBorder="1"/>
    <xf numFmtId="0" fontId="5" fillId="0" borderId="16" xfId="0" applyFont="1" applyBorder="1"/>
    <xf numFmtId="4" fontId="5" fillId="0" borderId="16" xfId="0" applyNumberFormat="1" applyFont="1" applyBorder="1"/>
    <xf numFmtId="4" fontId="5" fillId="0" borderId="9" xfId="0" applyNumberFormat="1" applyFont="1" applyBorder="1"/>
    <xf numFmtId="0" fontId="5" fillId="0" borderId="22" xfId="0" applyFont="1" applyBorder="1"/>
    <xf numFmtId="4" fontId="5" fillId="0" borderId="22" xfId="0" applyNumberFormat="1" applyFont="1" applyBorder="1"/>
    <xf numFmtId="4" fontId="5" fillId="0" borderId="10" xfId="0" applyNumberFormat="1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0" xfId="0" applyFont="1"/>
    <xf numFmtId="0" fontId="4" fillId="0" borderId="27" xfId="0" applyFont="1" applyBorder="1"/>
    <xf numFmtId="0" fontId="4" fillId="0" borderId="23" xfId="0" applyFont="1" applyBorder="1"/>
    <xf numFmtId="0" fontId="4" fillId="0" borderId="28" xfId="0" applyFont="1" applyBorder="1"/>
    <xf numFmtId="0" fontId="4" fillId="0" borderId="23" xfId="0" applyFont="1" applyBorder="1" applyAlignment="1">
      <alignment wrapText="1"/>
    </xf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5" xfId="0" applyFont="1" applyBorder="1" applyAlignment="1">
      <alignment horizontal="left"/>
    </xf>
    <xf numFmtId="0" fontId="4" fillId="0" borderId="32" xfId="0" applyFont="1" applyBorder="1"/>
    <xf numFmtId="0" fontId="4" fillId="0" borderId="33" xfId="0" applyFont="1" applyBorder="1" applyAlignment="1">
      <alignment wrapText="1"/>
    </xf>
    <xf numFmtId="0" fontId="4" fillId="0" borderId="33" xfId="0" applyFont="1" applyBorder="1"/>
    <xf numFmtId="0" fontId="4" fillId="0" borderId="34" xfId="0" applyFont="1" applyBorder="1"/>
    <xf numFmtId="4" fontId="4" fillId="0" borderId="0" xfId="0" applyNumberFormat="1" applyFont="1"/>
    <xf numFmtId="4" fontId="5" fillId="0" borderId="25" xfId="0" applyNumberFormat="1" applyFont="1" applyBorder="1"/>
    <xf numFmtId="4" fontId="5" fillId="0" borderId="26" xfId="0" applyNumberFormat="1" applyFont="1" applyBorder="1"/>
    <xf numFmtId="4" fontId="4" fillId="0" borderId="23" xfId="0" applyNumberFormat="1" applyFont="1" applyBorder="1"/>
    <xf numFmtId="4" fontId="4" fillId="0" borderId="28" xfId="0" applyNumberFormat="1" applyFont="1" applyBorder="1"/>
    <xf numFmtId="4" fontId="4" fillId="0" borderId="33" xfId="0" applyNumberFormat="1" applyFont="1" applyBorder="1"/>
    <xf numFmtId="4" fontId="4" fillId="0" borderId="34" xfId="0" applyNumberFormat="1" applyFont="1" applyBorder="1"/>
    <xf numFmtId="4" fontId="4" fillId="0" borderId="30" xfId="0" applyNumberFormat="1" applyFont="1" applyBorder="1"/>
    <xf numFmtId="4" fontId="4" fillId="0" borderId="31" xfId="0" applyNumberFormat="1" applyFont="1" applyBorder="1"/>
    <xf numFmtId="0" fontId="5" fillId="0" borderId="32" xfId="0" applyFont="1" applyBorder="1"/>
    <xf numFmtId="0" fontId="5" fillId="0" borderId="33" xfId="0" applyFont="1" applyBorder="1" applyAlignment="1">
      <alignment wrapText="1"/>
    </xf>
    <xf numFmtId="0" fontId="5" fillId="0" borderId="33" xfId="0" applyFont="1" applyBorder="1"/>
    <xf numFmtId="4" fontId="5" fillId="0" borderId="33" xfId="0" applyNumberFormat="1" applyFont="1" applyBorder="1"/>
    <xf numFmtId="4" fontId="5" fillId="0" borderId="34" xfId="0" applyNumberFormat="1" applyFont="1" applyBorder="1"/>
    <xf numFmtId="4" fontId="5" fillId="2" borderId="34" xfId="0" applyNumberFormat="1" applyFont="1" applyFill="1" applyBorder="1"/>
    <xf numFmtId="4" fontId="5" fillId="3" borderId="3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E0BCF-1A43-419A-A652-279E8B144665}">
  <dimension ref="A2:G51"/>
  <sheetViews>
    <sheetView tabSelected="1" workbookViewId="0">
      <pane ySplit="7" topLeftCell="A37" activePane="bottomLeft" state="frozen"/>
      <selection pane="bottomLeft" activeCell="G50" sqref="G50"/>
    </sheetView>
  </sheetViews>
  <sheetFormatPr defaultColWidth="8.85546875" defaultRowHeight="12.75" x14ac:dyDescent="0.2"/>
  <cols>
    <col min="1" max="1" width="8.85546875" style="1"/>
    <col min="2" max="2" width="22.85546875" style="1" customWidth="1"/>
    <col min="3" max="3" width="8.85546875" style="1"/>
    <col min="4" max="4" width="9.5703125" style="1" customWidth="1"/>
    <col min="5" max="5" width="8.85546875" style="1"/>
    <col min="6" max="7" width="8.85546875" style="18"/>
    <col min="8" max="16384" width="8.85546875" style="1"/>
  </cols>
  <sheetData>
    <row r="2" spans="1:7" s="2" customFormat="1" ht="14.25" x14ac:dyDescent="0.2">
      <c r="A2" s="2" t="s">
        <v>7</v>
      </c>
      <c r="F2" s="19"/>
      <c r="G2" s="19"/>
    </row>
    <row r="3" spans="1:7" s="2" customFormat="1" ht="14.25" x14ac:dyDescent="0.2">
      <c r="A3" s="2" t="s">
        <v>8</v>
      </c>
      <c r="F3" s="19"/>
      <c r="G3" s="19"/>
    </row>
    <row r="4" spans="1:7" s="2" customFormat="1" ht="14.25" x14ac:dyDescent="0.2">
      <c r="A4" s="2" t="s">
        <v>9</v>
      </c>
      <c r="F4" s="19"/>
      <c r="G4" s="19"/>
    </row>
    <row r="5" spans="1:7" s="2" customFormat="1" ht="14.25" x14ac:dyDescent="0.2">
      <c r="A5" s="2" t="s">
        <v>10</v>
      </c>
      <c r="F5" s="19"/>
      <c r="G5" s="19"/>
    </row>
    <row r="6" spans="1:7" ht="13.5" thickBot="1" x14ac:dyDescent="0.25"/>
    <row r="7" spans="1:7" s="5" customFormat="1" ht="36.75" thickBot="1" x14ac:dyDescent="0.25">
      <c r="A7" s="3" t="s">
        <v>0</v>
      </c>
      <c r="B7" s="3" t="s">
        <v>1</v>
      </c>
      <c r="C7" s="3" t="s">
        <v>2</v>
      </c>
      <c r="D7" s="4" t="s">
        <v>3</v>
      </c>
      <c r="E7" s="4" t="s">
        <v>4</v>
      </c>
      <c r="F7" s="20" t="s">
        <v>5</v>
      </c>
      <c r="G7" s="20" t="s">
        <v>6</v>
      </c>
    </row>
    <row r="8" spans="1:7" s="7" customFormat="1" ht="11.25" x14ac:dyDescent="0.2">
      <c r="A8" s="6">
        <v>1</v>
      </c>
      <c r="B8" s="6" t="s">
        <v>11</v>
      </c>
      <c r="C8" s="6" t="s">
        <v>12</v>
      </c>
      <c r="D8" s="10">
        <v>2000</v>
      </c>
      <c r="E8" s="10">
        <v>5000</v>
      </c>
      <c r="F8" s="21">
        <v>3</v>
      </c>
      <c r="G8" s="21">
        <f>F8*D8</f>
        <v>6000</v>
      </c>
    </row>
    <row r="9" spans="1:7" s="7" customFormat="1" ht="11.25" x14ac:dyDescent="0.2">
      <c r="A9" s="6"/>
      <c r="B9" s="6"/>
      <c r="C9" s="6" t="s">
        <v>13</v>
      </c>
      <c r="D9" s="10">
        <v>3000</v>
      </c>
      <c r="E9" s="10">
        <v>7500</v>
      </c>
      <c r="F9" s="21"/>
      <c r="G9" s="21">
        <v>0</v>
      </c>
    </row>
    <row r="10" spans="1:7" s="7" customFormat="1" ht="11.25" x14ac:dyDescent="0.2">
      <c r="A10" s="6"/>
      <c r="B10" s="6"/>
      <c r="C10" s="6" t="s">
        <v>14</v>
      </c>
      <c r="D10" s="10">
        <v>4500</v>
      </c>
      <c r="E10" s="10">
        <v>11250</v>
      </c>
      <c r="F10" s="21"/>
      <c r="G10" s="21">
        <f t="shared" ref="G10:G19" si="0">F10*D10</f>
        <v>0</v>
      </c>
    </row>
    <row r="11" spans="1:7" s="7" customFormat="1" ht="11.25" x14ac:dyDescent="0.2">
      <c r="A11" s="8">
        <v>2</v>
      </c>
      <c r="B11" s="8" t="s">
        <v>15</v>
      </c>
      <c r="C11" s="8" t="s">
        <v>16</v>
      </c>
      <c r="D11" s="11">
        <v>2000</v>
      </c>
      <c r="E11" s="11">
        <v>5000</v>
      </c>
      <c r="F11" s="22">
        <v>1</v>
      </c>
      <c r="G11" s="21">
        <f t="shared" si="0"/>
        <v>2000</v>
      </c>
    </row>
    <row r="12" spans="1:7" s="7" customFormat="1" ht="11.25" x14ac:dyDescent="0.2">
      <c r="A12" s="8">
        <v>3</v>
      </c>
      <c r="B12" s="8" t="s">
        <v>17</v>
      </c>
      <c r="C12" s="8" t="s">
        <v>18</v>
      </c>
      <c r="D12" s="11">
        <v>2000</v>
      </c>
      <c r="E12" s="8"/>
      <c r="F12" s="22">
        <v>1</v>
      </c>
      <c r="G12" s="21">
        <f t="shared" si="0"/>
        <v>2000</v>
      </c>
    </row>
    <row r="13" spans="1:7" s="7" customFormat="1" ht="11.25" x14ac:dyDescent="0.2">
      <c r="A13" s="8">
        <v>4</v>
      </c>
      <c r="B13" s="8" t="s">
        <v>58</v>
      </c>
      <c r="C13" s="8" t="s">
        <v>59</v>
      </c>
      <c r="D13" s="8">
        <v>3500</v>
      </c>
      <c r="E13" s="8">
        <v>3500</v>
      </c>
      <c r="F13" s="22">
        <v>1</v>
      </c>
      <c r="G13" s="21">
        <f t="shared" si="0"/>
        <v>3500</v>
      </c>
    </row>
    <row r="14" spans="1:7" s="7" customFormat="1" ht="11.25" x14ac:dyDescent="0.2">
      <c r="A14" s="8">
        <v>5</v>
      </c>
      <c r="B14" s="8" t="s">
        <v>60</v>
      </c>
      <c r="C14" s="8"/>
      <c r="D14" s="8">
        <v>640</v>
      </c>
      <c r="E14" s="8"/>
      <c r="F14" s="22">
        <v>1</v>
      </c>
      <c r="G14" s="21">
        <f t="shared" si="0"/>
        <v>640</v>
      </c>
    </row>
    <row r="15" spans="1:7" s="7" customFormat="1" ht="11.25" x14ac:dyDescent="0.2">
      <c r="A15" s="8">
        <v>6</v>
      </c>
      <c r="B15" s="8" t="s">
        <v>61</v>
      </c>
      <c r="C15" s="8" t="s">
        <v>63</v>
      </c>
      <c r="D15" s="8">
        <v>6.8</v>
      </c>
      <c r="E15" s="8"/>
      <c r="F15" s="22">
        <v>1</v>
      </c>
      <c r="G15" s="21">
        <f t="shared" si="0"/>
        <v>6.8</v>
      </c>
    </row>
    <row r="16" spans="1:7" s="7" customFormat="1" ht="11.25" x14ac:dyDescent="0.2">
      <c r="A16" s="8">
        <v>7</v>
      </c>
      <c r="B16" s="8" t="s">
        <v>62</v>
      </c>
      <c r="C16" s="8" t="s">
        <v>63</v>
      </c>
      <c r="D16" s="8">
        <v>264</v>
      </c>
      <c r="E16" s="8"/>
      <c r="F16" s="22">
        <v>1</v>
      </c>
      <c r="G16" s="21">
        <f t="shared" si="0"/>
        <v>264</v>
      </c>
    </row>
    <row r="17" spans="1:7" s="7" customFormat="1" ht="11.25" x14ac:dyDescent="0.2">
      <c r="A17" s="8">
        <v>8</v>
      </c>
      <c r="B17" s="8" t="s">
        <v>65</v>
      </c>
      <c r="C17" s="8"/>
      <c r="D17" s="8">
        <v>100</v>
      </c>
      <c r="E17" s="8"/>
      <c r="F17" s="22">
        <v>1</v>
      </c>
      <c r="G17" s="21">
        <f t="shared" si="0"/>
        <v>100</v>
      </c>
    </row>
    <row r="18" spans="1:7" s="7" customFormat="1" ht="11.25" x14ac:dyDescent="0.2">
      <c r="A18" s="8">
        <v>9</v>
      </c>
      <c r="B18" s="8" t="s">
        <v>66</v>
      </c>
      <c r="C18" s="8"/>
      <c r="D18" s="8">
        <v>110</v>
      </c>
      <c r="E18" s="8"/>
      <c r="F18" s="22">
        <v>1</v>
      </c>
      <c r="G18" s="21">
        <f t="shared" si="0"/>
        <v>110</v>
      </c>
    </row>
    <row r="19" spans="1:7" s="7" customFormat="1" ht="11.25" x14ac:dyDescent="0.2">
      <c r="A19" s="8">
        <v>10</v>
      </c>
      <c r="B19" s="8" t="s">
        <v>67</v>
      </c>
      <c r="C19" s="8"/>
      <c r="D19" s="8">
        <v>110</v>
      </c>
      <c r="E19" s="8"/>
      <c r="F19" s="22">
        <v>1</v>
      </c>
      <c r="G19" s="21">
        <f t="shared" si="0"/>
        <v>110</v>
      </c>
    </row>
    <row r="20" spans="1:7" s="7" customFormat="1" ht="12" thickBot="1" x14ac:dyDescent="0.25">
      <c r="A20" s="13"/>
      <c r="B20" s="13"/>
      <c r="C20" s="13"/>
      <c r="D20" s="13"/>
      <c r="E20" s="13"/>
      <c r="F20" s="23"/>
      <c r="G20" s="21"/>
    </row>
    <row r="21" spans="1:7" s="7" customFormat="1" ht="12" thickBot="1" x14ac:dyDescent="0.25">
      <c r="A21" s="14"/>
      <c r="B21" s="16" t="s">
        <v>31</v>
      </c>
      <c r="C21" s="15"/>
      <c r="D21" s="15"/>
      <c r="E21" s="15"/>
      <c r="F21" s="24"/>
      <c r="G21" s="25"/>
    </row>
    <row r="22" spans="1:7" s="7" customFormat="1" ht="11.25" x14ac:dyDescent="0.2">
      <c r="A22" s="8">
        <v>1</v>
      </c>
      <c r="B22" s="8" t="s">
        <v>19</v>
      </c>
      <c r="C22" s="8"/>
      <c r="D22" s="8" t="s">
        <v>20</v>
      </c>
      <c r="E22" s="8"/>
      <c r="F22" s="22">
        <v>4</v>
      </c>
      <c r="G22" s="22">
        <f>F22*400</f>
        <v>1600</v>
      </c>
    </row>
    <row r="23" spans="1:7" s="7" customFormat="1" ht="11.25" x14ac:dyDescent="0.2">
      <c r="A23" s="8">
        <v>2</v>
      </c>
      <c r="B23" s="8" t="s">
        <v>21</v>
      </c>
      <c r="C23" s="8"/>
      <c r="D23" s="8" t="s">
        <v>22</v>
      </c>
      <c r="E23" s="8"/>
      <c r="F23" s="22">
        <v>1</v>
      </c>
      <c r="G23" s="22">
        <f>F23*150</f>
        <v>150</v>
      </c>
    </row>
    <row r="24" spans="1:7" s="7" customFormat="1" ht="11.25" x14ac:dyDescent="0.2">
      <c r="A24" s="8">
        <v>3</v>
      </c>
      <c r="B24" s="8" t="s">
        <v>23</v>
      </c>
      <c r="C24" s="8"/>
      <c r="D24" s="8" t="s">
        <v>24</v>
      </c>
      <c r="E24" s="8"/>
      <c r="F24" s="22">
        <v>4</v>
      </c>
      <c r="G24" s="22">
        <f>F24*400</f>
        <v>1600</v>
      </c>
    </row>
    <row r="25" spans="1:7" s="7" customFormat="1" ht="11.25" x14ac:dyDescent="0.2">
      <c r="A25" s="8">
        <v>4</v>
      </c>
      <c r="B25" s="8" t="s">
        <v>25</v>
      </c>
      <c r="C25" s="8"/>
      <c r="D25" s="8" t="s">
        <v>26</v>
      </c>
      <c r="E25" s="8"/>
      <c r="F25" s="22">
        <v>5</v>
      </c>
      <c r="G25" s="22">
        <f>(5*550)</f>
        <v>2750</v>
      </c>
    </row>
    <row r="26" spans="1:7" s="7" customFormat="1" ht="11.25" x14ac:dyDescent="0.2">
      <c r="A26" s="8">
        <v>5</v>
      </c>
      <c r="B26" s="8" t="s">
        <v>27</v>
      </c>
      <c r="C26" s="12"/>
      <c r="D26" s="12" t="s">
        <v>28</v>
      </c>
      <c r="E26" s="8"/>
      <c r="F26" s="22">
        <v>2</v>
      </c>
      <c r="G26" s="22">
        <f>(20*F26)</f>
        <v>40</v>
      </c>
    </row>
    <row r="27" spans="1:7" s="7" customFormat="1" ht="11.25" x14ac:dyDescent="0.2">
      <c r="A27" s="8">
        <v>6</v>
      </c>
      <c r="B27" s="8" t="s">
        <v>29</v>
      </c>
      <c r="C27" s="8"/>
      <c r="D27" s="8" t="s">
        <v>30</v>
      </c>
      <c r="E27" s="8"/>
      <c r="F27" s="22">
        <v>2</v>
      </c>
      <c r="G27" s="22">
        <f>(2*100)</f>
        <v>200</v>
      </c>
    </row>
    <row r="28" spans="1:7" s="7" customFormat="1" ht="11.25" x14ac:dyDescent="0.2">
      <c r="A28" s="8">
        <v>7</v>
      </c>
      <c r="B28" s="8" t="s">
        <v>32</v>
      </c>
      <c r="C28" s="8"/>
      <c r="D28" s="8" t="s">
        <v>20</v>
      </c>
      <c r="E28" s="8"/>
      <c r="F28" s="22">
        <v>1</v>
      </c>
      <c r="G28" s="22">
        <f>(1*600)</f>
        <v>600</v>
      </c>
    </row>
    <row r="29" spans="1:7" s="7" customFormat="1" ht="11.25" x14ac:dyDescent="0.2">
      <c r="A29" s="8">
        <v>8</v>
      </c>
      <c r="B29" s="8" t="s">
        <v>34</v>
      </c>
      <c r="C29" s="8"/>
      <c r="D29" s="8" t="s">
        <v>35</v>
      </c>
      <c r="E29" s="8"/>
      <c r="F29" s="22">
        <v>2</v>
      </c>
      <c r="G29" s="22">
        <f>(2*130)</f>
        <v>260</v>
      </c>
    </row>
    <row r="30" spans="1:7" s="7" customFormat="1" ht="11.25" x14ac:dyDescent="0.2">
      <c r="A30" s="8">
        <v>9</v>
      </c>
      <c r="B30" s="8" t="s">
        <v>68</v>
      </c>
      <c r="C30" s="8"/>
      <c r="D30" s="54">
        <v>150</v>
      </c>
      <c r="E30" s="8"/>
      <c r="F30" s="22">
        <v>4</v>
      </c>
      <c r="G30" s="22">
        <f>(4*250)</f>
        <v>1000</v>
      </c>
    </row>
    <row r="31" spans="1:7" s="7" customFormat="1" ht="11.25" x14ac:dyDescent="0.2">
      <c r="A31" s="8">
        <v>10</v>
      </c>
      <c r="B31" s="8" t="s">
        <v>69</v>
      </c>
      <c r="C31" s="8"/>
      <c r="D31" s="54">
        <v>125</v>
      </c>
      <c r="E31" s="8"/>
      <c r="F31" s="22">
        <v>3</v>
      </c>
      <c r="G31" s="22">
        <f>(3*125)</f>
        <v>375</v>
      </c>
    </row>
    <row r="32" spans="1:7" s="7" customFormat="1" ht="12" thickBot="1" x14ac:dyDescent="0.25">
      <c r="A32" s="13">
        <v>11</v>
      </c>
      <c r="B32" s="13" t="s">
        <v>70</v>
      </c>
      <c r="C32" s="13"/>
      <c r="D32" s="13" t="s">
        <v>77</v>
      </c>
      <c r="E32" s="13"/>
      <c r="F32" s="23">
        <v>1</v>
      </c>
      <c r="G32" s="22">
        <f>F32*1500</f>
        <v>1500</v>
      </c>
    </row>
    <row r="33" spans="1:7" s="7" customFormat="1" ht="12" thickBot="1" x14ac:dyDescent="0.25">
      <c r="A33" s="14"/>
      <c r="B33" s="16" t="s">
        <v>33</v>
      </c>
      <c r="C33" s="15"/>
      <c r="D33" s="15"/>
      <c r="E33" s="15"/>
      <c r="F33" s="24"/>
      <c r="G33" s="25"/>
    </row>
    <row r="34" spans="1:7" s="7" customFormat="1" ht="11.25" x14ac:dyDescent="0.2">
      <c r="A34" s="6">
        <v>1</v>
      </c>
      <c r="B34" s="6" t="s">
        <v>37</v>
      </c>
      <c r="C34" s="6"/>
      <c r="D34" s="6" t="s">
        <v>36</v>
      </c>
      <c r="E34" s="6"/>
      <c r="F34" s="21">
        <v>3</v>
      </c>
      <c r="G34" s="21">
        <f>(3*800)</f>
        <v>2400</v>
      </c>
    </row>
    <row r="35" spans="1:7" s="7" customFormat="1" ht="11.25" x14ac:dyDescent="0.2">
      <c r="A35" s="8">
        <v>2</v>
      </c>
      <c r="B35" s="8" t="s">
        <v>38</v>
      </c>
      <c r="C35" s="8"/>
      <c r="D35" s="8" t="s">
        <v>39</v>
      </c>
      <c r="E35" s="8"/>
      <c r="F35" s="22">
        <v>1</v>
      </c>
      <c r="G35" s="21">
        <f>(F35*600)</f>
        <v>600</v>
      </c>
    </row>
    <row r="36" spans="1:7" s="7" customFormat="1" ht="11.25" x14ac:dyDescent="0.2">
      <c r="A36" s="8">
        <v>3</v>
      </c>
      <c r="B36" s="8" t="s">
        <v>40</v>
      </c>
      <c r="C36" s="8"/>
      <c r="D36" s="8" t="s">
        <v>41</v>
      </c>
      <c r="E36" s="8"/>
      <c r="F36" s="22">
        <v>1</v>
      </c>
      <c r="G36" s="21">
        <f>(F36*1000)</f>
        <v>1000</v>
      </c>
    </row>
    <row r="37" spans="1:7" s="7" customFormat="1" ht="11.25" x14ac:dyDescent="0.2">
      <c r="A37" s="8">
        <v>4</v>
      </c>
      <c r="B37" s="8" t="s">
        <v>42</v>
      </c>
      <c r="C37" s="8"/>
      <c r="D37" s="8" t="s">
        <v>36</v>
      </c>
      <c r="E37" s="8"/>
      <c r="F37" s="22">
        <v>1</v>
      </c>
      <c r="G37" s="21">
        <f>(F37*1500)</f>
        <v>1500</v>
      </c>
    </row>
    <row r="38" spans="1:7" s="7" customFormat="1" ht="11.25" x14ac:dyDescent="0.2">
      <c r="A38" s="8">
        <v>5</v>
      </c>
      <c r="B38" s="8" t="s">
        <v>43</v>
      </c>
      <c r="C38" s="8"/>
      <c r="D38" s="8" t="s">
        <v>44</v>
      </c>
      <c r="E38" s="8"/>
      <c r="F38" s="22">
        <v>3</v>
      </c>
      <c r="G38" s="21">
        <f>(F38*500)</f>
        <v>1500</v>
      </c>
    </row>
    <row r="39" spans="1:7" s="7" customFormat="1" ht="11.25" x14ac:dyDescent="0.2">
      <c r="A39" s="8">
        <v>6</v>
      </c>
      <c r="B39" s="8" t="s">
        <v>45</v>
      </c>
      <c r="C39" s="8"/>
      <c r="D39" s="8" t="s">
        <v>46</v>
      </c>
      <c r="E39" s="8"/>
      <c r="F39" s="22">
        <v>1</v>
      </c>
      <c r="G39" s="21">
        <f>(F39*750)</f>
        <v>750</v>
      </c>
    </row>
    <row r="40" spans="1:7" s="7" customFormat="1" ht="11.25" x14ac:dyDescent="0.2">
      <c r="A40" s="8">
        <v>7</v>
      </c>
      <c r="B40" s="8" t="s">
        <v>64</v>
      </c>
      <c r="C40" s="8"/>
      <c r="D40" s="54">
        <v>580</v>
      </c>
      <c r="E40" s="8"/>
      <c r="F40" s="22">
        <v>1</v>
      </c>
      <c r="G40" s="21">
        <f>(F40*580)</f>
        <v>580</v>
      </c>
    </row>
    <row r="41" spans="1:7" s="7" customFormat="1" ht="12" thickBot="1" x14ac:dyDescent="0.25">
      <c r="A41" s="13"/>
      <c r="B41" s="13"/>
      <c r="C41" s="13"/>
      <c r="D41" s="13"/>
      <c r="E41" s="13"/>
      <c r="F41" s="23"/>
      <c r="G41" s="23"/>
    </row>
    <row r="42" spans="1:7" s="7" customFormat="1" ht="12" thickBot="1" x14ac:dyDescent="0.25">
      <c r="A42" s="14"/>
      <c r="B42" s="16" t="s">
        <v>47</v>
      </c>
      <c r="C42" s="15"/>
      <c r="D42" s="15"/>
      <c r="E42" s="15"/>
      <c r="F42" s="24"/>
      <c r="G42" s="25"/>
    </row>
    <row r="43" spans="1:7" s="7" customFormat="1" ht="11.25" x14ac:dyDescent="0.2">
      <c r="A43" s="6">
        <v>1</v>
      </c>
      <c r="B43" s="6" t="s">
        <v>48</v>
      </c>
      <c r="C43" s="6"/>
      <c r="D43" s="6" t="s">
        <v>49</v>
      </c>
      <c r="E43" s="6"/>
      <c r="F43" s="21">
        <v>21</v>
      </c>
      <c r="G43" s="21">
        <f>F43*100</f>
        <v>2100</v>
      </c>
    </row>
    <row r="44" spans="1:7" s="7" customFormat="1" ht="11.25" x14ac:dyDescent="0.2">
      <c r="A44" s="8">
        <v>2</v>
      </c>
      <c r="B44" s="8" t="s">
        <v>50</v>
      </c>
      <c r="C44" s="8"/>
      <c r="D44" s="8" t="s">
        <v>51</v>
      </c>
      <c r="E44" s="8"/>
      <c r="F44" s="22">
        <v>8</v>
      </c>
      <c r="G44" s="22">
        <f>(F44*250)</f>
        <v>2000</v>
      </c>
    </row>
    <row r="45" spans="1:7" s="7" customFormat="1" ht="11.25" x14ac:dyDescent="0.2">
      <c r="A45" s="8">
        <v>3</v>
      </c>
      <c r="B45" s="8" t="s">
        <v>52</v>
      </c>
      <c r="C45" s="8"/>
      <c r="D45" s="8" t="s">
        <v>51</v>
      </c>
      <c r="E45" s="8"/>
      <c r="F45" s="22">
        <v>5</v>
      </c>
      <c r="G45" s="22">
        <f>(F45*150)</f>
        <v>750</v>
      </c>
    </row>
    <row r="46" spans="1:7" s="7" customFormat="1" ht="11.25" x14ac:dyDescent="0.2">
      <c r="A46" s="8">
        <v>4</v>
      </c>
      <c r="B46" s="8" t="s">
        <v>53</v>
      </c>
      <c r="C46" s="12"/>
      <c r="D46" s="12" t="s">
        <v>54</v>
      </c>
      <c r="E46" s="8"/>
      <c r="F46" s="22">
        <v>10</v>
      </c>
      <c r="G46" s="22">
        <f>(F46*20)</f>
        <v>200</v>
      </c>
    </row>
    <row r="47" spans="1:7" s="7" customFormat="1" ht="12" thickBot="1" x14ac:dyDescent="0.25">
      <c r="A47" s="8"/>
      <c r="B47" s="27"/>
      <c r="C47" s="13"/>
      <c r="D47" s="13"/>
      <c r="E47" s="13"/>
      <c r="F47" s="23"/>
      <c r="G47" s="23"/>
    </row>
    <row r="48" spans="1:7" s="7" customFormat="1" ht="11.25" x14ac:dyDescent="0.2">
      <c r="A48" s="8"/>
      <c r="B48" s="30" t="s">
        <v>55</v>
      </c>
      <c r="C48" s="33"/>
      <c r="D48" s="34">
        <f>SUM(D8:D47)</f>
        <v>19085.8</v>
      </c>
      <c r="E48" s="34">
        <f>SUM(E8:E47)</f>
        <v>32250</v>
      </c>
      <c r="F48" s="35"/>
      <c r="G48" s="36">
        <f>SUM(G8:G47)</f>
        <v>38185.800000000003</v>
      </c>
    </row>
    <row r="49" spans="1:7" s="7" customFormat="1" ht="11.25" x14ac:dyDescent="0.2">
      <c r="A49" s="8"/>
      <c r="B49" s="17" t="s">
        <v>57</v>
      </c>
      <c r="C49" s="26"/>
      <c r="D49" s="37"/>
      <c r="E49" s="37"/>
      <c r="F49" s="38"/>
      <c r="G49" s="39">
        <f>G48/1000</f>
        <v>38.1858</v>
      </c>
    </row>
    <row r="50" spans="1:7" s="7" customFormat="1" ht="12" thickBot="1" x14ac:dyDescent="0.25">
      <c r="A50" s="8"/>
      <c r="B50" s="31" t="s">
        <v>56</v>
      </c>
      <c r="C50" s="32"/>
      <c r="D50" s="40"/>
      <c r="E50" s="40"/>
      <c r="F50" s="41"/>
      <c r="G50" s="42">
        <f>G49/0.8</f>
        <v>47.732250000000001</v>
      </c>
    </row>
    <row r="51" spans="1:7" s="7" customFormat="1" ht="12" thickBot="1" x14ac:dyDescent="0.25">
      <c r="A51" s="9"/>
      <c r="B51" s="28"/>
      <c r="C51" s="28"/>
      <c r="D51" s="28"/>
      <c r="E51" s="28"/>
      <c r="F51" s="29"/>
      <c r="G51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70B91-5DE8-4134-BE46-87CF752D9ECF}">
  <dimension ref="B1:G19"/>
  <sheetViews>
    <sheetView workbookViewId="0">
      <pane ySplit="8" topLeftCell="A10" activePane="bottomLeft" state="frozen"/>
      <selection pane="bottomLeft" activeCell="E4" sqref="E4"/>
    </sheetView>
  </sheetViews>
  <sheetFormatPr defaultColWidth="8.7109375" defaultRowHeight="11.25" x14ac:dyDescent="0.2"/>
  <cols>
    <col min="1" max="1" width="2.42578125" style="7" customWidth="1"/>
    <col min="2" max="2" width="4.7109375" style="7" customWidth="1"/>
    <col min="3" max="3" width="42.28515625" style="7" customWidth="1"/>
    <col min="4" max="4" width="4.85546875" style="7" customWidth="1"/>
    <col min="5" max="5" width="8.7109375" style="7"/>
    <col min="6" max="6" width="8.7109375" style="59"/>
    <col min="7" max="7" width="11.85546875" style="59" customWidth="1"/>
    <col min="8" max="16384" width="8.7109375" style="7"/>
  </cols>
  <sheetData>
    <row r="1" spans="2:7" ht="17.100000000000001" customHeight="1" x14ac:dyDescent="0.2"/>
    <row r="2" spans="2:7" ht="17.100000000000001" customHeight="1" x14ac:dyDescent="0.2">
      <c r="B2" s="46" t="s">
        <v>78</v>
      </c>
      <c r="C2" s="46"/>
    </row>
    <row r="3" spans="2:7" ht="17.100000000000001" customHeight="1" x14ac:dyDescent="0.2">
      <c r="B3" s="46" t="s">
        <v>79</v>
      </c>
      <c r="C3" s="46"/>
    </row>
    <row r="4" spans="2:7" ht="17.100000000000001" customHeight="1" x14ac:dyDescent="0.2">
      <c r="B4" s="46" t="s">
        <v>80</v>
      </c>
      <c r="C4" s="46"/>
    </row>
    <row r="5" spans="2:7" ht="17.100000000000001" customHeight="1" x14ac:dyDescent="0.2">
      <c r="B5" s="46" t="s">
        <v>81</v>
      </c>
      <c r="C5" s="46"/>
    </row>
    <row r="6" spans="2:7" ht="17.100000000000001" customHeight="1" x14ac:dyDescent="0.2">
      <c r="B6" s="46" t="s">
        <v>82</v>
      </c>
      <c r="C6" s="46"/>
    </row>
    <row r="7" spans="2:7" ht="17.100000000000001" customHeight="1" thickBot="1" x14ac:dyDescent="0.25"/>
    <row r="8" spans="2:7" s="46" customFormat="1" ht="14.1" customHeight="1" x14ac:dyDescent="0.15">
      <c r="B8" s="43" t="s">
        <v>0</v>
      </c>
      <c r="C8" s="44" t="s">
        <v>71</v>
      </c>
      <c r="D8" s="44" t="s">
        <v>72</v>
      </c>
      <c r="E8" s="44" t="s">
        <v>5</v>
      </c>
      <c r="F8" s="60" t="s">
        <v>73</v>
      </c>
      <c r="G8" s="61" t="s">
        <v>6</v>
      </c>
    </row>
    <row r="9" spans="2:7" ht="14.1" customHeight="1" x14ac:dyDescent="0.2">
      <c r="B9" s="47"/>
      <c r="C9" s="48"/>
      <c r="D9" s="48"/>
      <c r="E9" s="48"/>
      <c r="F9" s="62"/>
      <c r="G9" s="63"/>
    </row>
    <row r="10" spans="2:7" ht="210.6" customHeight="1" x14ac:dyDescent="0.2">
      <c r="B10" s="47">
        <v>1</v>
      </c>
      <c r="C10" s="50" t="s">
        <v>88</v>
      </c>
      <c r="D10" s="48" t="s">
        <v>74</v>
      </c>
      <c r="E10" s="48">
        <v>1</v>
      </c>
      <c r="F10" s="62">
        <v>130000</v>
      </c>
      <c r="G10" s="63">
        <f>E10*F10</f>
        <v>130000</v>
      </c>
    </row>
    <row r="11" spans="2:7" ht="21.6" customHeight="1" x14ac:dyDescent="0.2">
      <c r="B11" s="47">
        <v>1.1000000000000001</v>
      </c>
      <c r="C11" s="50" t="s">
        <v>76</v>
      </c>
      <c r="D11" s="48" t="s">
        <v>0</v>
      </c>
      <c r="E11" s="48">
        <v>1</v>
      </c>
      <c r="F11" s="62">
        <v>25000</v>
      </c>
      <c r="G11" s="63">
        <f>E11*F11</f>
        <v>25000</v>
      </c>
    </row>
    <row r="12" spans="2:7" ht="20.45" customHeight="1" x14ac:dyDescent="0.2">
      <c r="B12" s="47">
        <v>1.2</v>
      </c>
      <c r="C12" s="50" t="s">
        <v>75</v>
      </c>
      <c r="D12" s="48" t="s">
        <v>0</v>
      </c>
      <c r="E12" s="48">
        <v>1</v>
      </c>
      <c r="F12" s="62">
        <v>40000</v>
      </c>
      <c r="G12" s="63">
        <f>E12*F12</f>
        <v>40000</v>
      </c>
    </row>
    <row r="13" spans="2:7" ht="22.5" customHeight="1" x14ac:dyDescent="0.2">
      <c r="B13" s="47">
        <v>1.3</v>
      </c>
      <c r="C13" s="50" t="s">
        <v>83</v>
      </c>
      <c r="D13" s="48" t="s">
        <v>85</v>
      </c>
      <c r="E13" s="48">
        <v>1000</v>
      </c>
      <c r="F13" s="62">
        <v>23</v>
      </c>
      <c r="G13" s="63">
        <f>E13*F13</f>
        <v>23000</v>
      </c>
    </row>
    <row r="14" spans="2:7" ht="33" customHeight="1" x14ac:dyDescent="0.2">
      <c r="B14" s="55">
        <v>1.4</v>
      </c>
      <c r="C14" s="56" t="s">
        <v>84</v>
      </c>
      <c r="D14" s="57" t="s">
        <v>0</v>
      </c>
      <c r="E14" s="57">
        <v>1</v>
      </c>
      <c r="F14" s="64">
        <v>3000</v>
      </c>
      <c r="G14" s="65">
        <f>F14*E14</f>
        <v>3000</v>
      </c>
    </row>
    <row r="15" spans="2:7" ht="12.95" customHeight="1" x14ac:dyDescent="0.2">
      <c r="B15" s="55"/>
      <c r="C15" s="56"/>
      <c r="D15" s="57"/>
      <c r="E15" s="57"/>
      <c r="F15" s="64"/>
      <c r="G15" s="65"/>
    </row>
    <row r="16" spans="2:7" s="46" customFormat="1" ht="13.5" customHeight="1" x14ac:dyDescent="0.15">
      <c r="B16" s="68"/>
      <c r="C16" s="69" t="s">
        <v>86</v>
      </c>
      <c r="D16" s="70"/>
      <c r="E16" s="70"/>
      <c r="F16" s="71"/>
      <c r="G16" s="73">
        <f>SUM(G10:G14)</f>
        <v>221000</v>
      </c>
    </row>
    <row r="17" spans="2:7" s="46" customFormat="1" ht="13.5" customHeight="1" x14ac:dyDescent="0.15">
      <c r="B17" s="68"/>
      <c r="C17" s="69" t="s">
        <v>87</v>
      </c>
      <c r="D17" s="70"/>
      <c r="E17" s="70"/>
      <c r="F17" s="71"/>
      <c r="G17" s="72">
        <f>G18-G16</f>
        <v>33149.999999999971</v>
      </c>
    </row>
    <row r="18" spans="2:7" s="46" customFormat="1" ht="12.95" customHeight="1" x14ac:dyDescent="0.15">
      <c r="B18" s="68"/>
      <c r="C18" s="69" t="s">
        <v>6</v>
      </c>
      <c r="D18" s="70"/>
      <c r="E18" s="70"/>
      <c r="F18" s="71"/>
      <c r="G18" s="74">
        <f>G16*1.15</f>
        <v>254149.99999999997</v>
      </c>
    </row>
    <row r="19" spans="2:7" ht="14.45" customHeight="1" thickBot="1" x14ac:dyDescent="0.25">
      <c r="B19" s="51"/>
      <c r="C19" s="52"/>
      <c r="D19" s="52"/>
      <c r="E19" s="52"/>
      <c r="F19" s="66"/>
      <c r="G19" s="6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3DAB-6D45-436F-A16C-E07EEE18733A}">
  <dimension ref="B1:G15"/>
  <sheetViews>
    <sheetView workbookViewId="0">
      <selection activeCell="E10" sqref="E10"/>
    </sheetView>
  </sheetViews>
  <sheetFormatPr defaultColWidth="8.7109375" defaultRowHeight="60.6" customHeight="1" x14ac:dyDescent="0.2"/>
  <cols>
    <col min="1" max="1" width="2.42578125" style="7" customWidth="1"/>
    <col min="2" max="2" width="4.7109375" style="7" customWidth="1"/>
    <col min="3" max="3" width="42.28515625" style="7" customWidth="1"/>
    <col min="4" max="4" width="4.85546875" style="7" customWidth="1"/>
    <col min="5" max="6" width="8.7109375" style="7"/>
    <col min="7" max="7" width="11.85546875" style="7" customWidth="1"/>
    <col min="8" max="16384" width="8.7109375" style="7"/>
  </cols>
  <sheetData>
    <row r="1" spans="2:7" ht="17.100000000000001" customHeight="1" x14ac:dyDescent="0.2"/>
    <row r="2" spans="2:7" ht="17.100000000000001" customHeight="1" x14ac:dyDescent="0.2">
      <c r="B2" s="46" t="s">
        <v>78</v>
      </c>
      <c r="C2" s="46"/>
    </row>
    <row r="3" spans="2:7" ht="17.100000000000001" customHeight="1" x14ac:dyDescent="0.2">
      <c r="B3" s="46" t="s">
        <v>79</v>
      </c>
      <c r="C3" s="46"/>
    </row>
    <row r="4" spans="2:7" ht="17.100000000000001" customHeight="1" x14ac:dyDescent="0.2">
      <c r="B4" s="46" t="s">
        <v>80</v>
      </c>
      <c r="C4" s="46"/>
    </row>
    <row r="5" spans="2:7" ht="17.100000000000001" customHeight="1" x14ac:dyDescent="0.2">
      <c r="B5" s="46" t="s">
        <v>81</v>
      </c>
      <c r="C5" s="46"/>
    </row>
    <row r="6" spans="2:7" ht="17.100000000000001" customHeight="1" x14ac:dyDescent="0.2">
      <c r="B6" s="46" t="s">
        <v>82</v>
      </c>
      <c r="C6" s="46"/>
    </row>
    <row r="7" spans="2:7" ht="17.100000000000001" customHeight="1" thickBot="1" x14ac:dyDescent="0.25"/>
    <row r="8" spans="2:7" s="46" customFormat="1" ht="14.1" customHeight="1" x14ac:dyDescent="0.15">
      <c r="B8" s="43" t="s">
        <v>0</v>
      </c>
      <c r="C8" s="44" t="s">
        <v>71</v>
      </c>
      <c r="D8" s="44" t="s">
        <v>72</v>
      </c>
      <c r="E8" s="44" t="s">
        <v>5</v>
      </c>
      <c r="F8" s="44" t="s">
        <v>73</v>
      </c>
      <c r="G8" s="45" t="s">
        <v>6</v>
      </c>
    </row>
    <row r="9" spans="2:7" ht="14.1" customHeight="1" x14ac:dyDescent="0.2">
      <c r="B9" s="47"/>
      <c r="C9" s="48"/>
      <c r="D9" s="48"/>
      <c r="E9" s="48"/>
      <c r="F9" s="48"/>
      <c r="G9" s="49"/>
    </row>
    <row r="10" spans="2:7" ht="210.6" customHeight="1" x14ac:dyDescent="0.2">
      <c r="B10" s="47">
        <v>1</v>
      </c>
      <c r="C10" s="50" t="s">
        <v>88</v>
      </c>
      <c r="D10" s="48" t="s">
        <v>74</v>
      </c>
      <c r="E10" s="48">
        <v>1</v>
      </c>
      <c r="F10" s="48"/>
      <c r="G10" s="49"/>
    </row>
    <row r="11" spans="2:7" ht="21.6" customHeight="1" x14ac:dyDescent="0.2">
      <c r="B11" s="47">
        <v>1.1000000000000001</v>
      </c>
      <c r="C11" s="50" t="s">
        <v>76</v>
      </c>
      <c r="D11" s="48"/>
      <c r="E11" s="48"/>
      <c r="F11" s="48"/>
      <c r="G11" s="49"/>
    </row>
    <row r="12" spans="2:7" ht="20.45" customHeight="1" x14ac:dyDescent="0.2">
      <c r="B12" s="47">
        <v>1.2</v>
      </c>
      <c r="C12" s="50" t="s">
        <v>75</v>
      </c>
      <c r="D12" s="48"/>
      <c r="E12" s="48"/>
      <c r="F12" s="48"/>
      <c r="G12" s="49"/>
    </row>
    <row r="13" spans="2:7" ht="22.5" customHeight="1" x14ac:dyDescent="0.2">
      <c r="B13" s="47">
        <v>1.3</v>
      </c>
      <c r="C13" s="50" t="s">
        <v>83</v>
      </c>
      <c r="D13" s="48"/>
      <c r="E13" s="48"/>
      <c r="F13" s="48"/>
      <c r="G13" s="49"/>
    </row>
    <row r="14" spans="2:7" ht="33" customHeight="1" x14ac:dyDescent="0.2">
      <c r="B14" s="55">
        <v>1.4</v>
      </c>
      <c r="C14" s="56" t="s">
        <v>84</v>
      </c>
      <c r="D14" s="57"/>
      <c r="E14" s="57"/>
      <c r="F14" s="57"/>
      <c r="G14" s="58"/>
    </row>
    <row r="15" spans="2:7" ht="14.45" customHeight="1" thickBot="1" x14ac:dyDescent="0.25">
      <c r="B15" s="51"/>
      <c r="C15" s="52"/>
      <c r="D15" s="52"/>
      <c r="E15" s="52"/>
      <c r="F15" s="52"/>
      <c r="G15" s="5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df6ec74-a786-4072-b4fb-4b5155bb2c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7D1CA4D9A40B418D1C50FECE117248" ma:contentTypeVersion="10" ma:contentTypeDescription="Create a new document." ma:contentTypeScope="" ma:versionID="3bcaeef5cbf321b923ecbef8e61f8127">
  <xsd:schema xmlns:xsd="http://www.w3.org/2001/XMLSchema" xmlns:xs="http://www.w3.org/2001/XMLSchema" xmlns:p="http://schemas.microsoft.com/office/2006/metadata/properties" xmlns:ns3="8df6ec74-a786-4072-b4fb-4b5155bb2c04" targetNamespace="http://schemas.microsoft.com/office/2006/metadata/properties" ma:root="true" ma:fieldsID="5a3b882db970f5dcf57681871f6213b9" ns3:_="">
    <xsd:import namespace="8df6ec74-a786-4072-b4fb-4b5155bb2c0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6ec74-a786-4072-b4fb-4b5155bb2c0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CC33C1-067F-40CD-9C0D-0DFE81A433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9DE444-D3FB-429C-B17C-5BD31E4C1BAF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df6ec74-a786-4072-b4fb-4b5155bb2c04"/>
  </ds:schemaRefs>
</ds:datastoreItem>
</file>

<file path=customXml/itemProps3.xml><?xml version="1.0" encoding="utf-8"?>
<ds:datastoreItem xmlns:ds="http://schemas.openxmlformats.org/officeDocument/2006/customXml" ds:itemID="{F23C2793-CBBF-4901-9E3E-F01CA97106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6ec74-a786-4072-b4fb-4b5155bb2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Electricity Consumption</vt:lpstr>
      <vt:lpstr>Elemental Estimate</vt:lpstr>
      <vt:lpstr>Unpriced Spec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Mookeletsi Manyathela</dc:creator>
  <cp:lastModifiedBy>Mashilo Masekoa</cp:lastModifiedBy>
  <dcterms:created xsi:type="dcterms:W3CDTF">2025-09-30T08:05:25Z</dcterms:created>
  <dcterms:modified xsi:type="dcterms:W3CDTF">2025-10-30T13:14:15Z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0x010100FE7D1CA4D9A40B418D1C50FECE117248</vt:lpwstr>
  </property>
</Properties>
</file>